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karatefederatie-my.sharepoint.com/personal/contact_vkf_be/Documents/Commissies/Communicatiecommissie/Website/Federatie/Beleid/"/>
    </mc:Choice>
  </mc:AlternateContent>
  <xr:revisionPtr revIDLastSave="1" documentId="8_{60E2195B-440F-4573-BE94-C0FE7C985BC9}" xr6:coauthVersionLast="47" xr6:coauthVersionMax="47" xr10:uidLastSave="{EFE89536-E139-4956-8374-4767A94D0101}"/>
  <bookViews>
    <workbookView xWindow="-28920" yWindow="-120" windowWidth="29040" windowHeight="15720" xr2:uid="{00000000-000D-0000-FFFF-FFFF00000000}"/>
  </bookViews>
  <sheets>
    <sheet name="2021-2024" sheetId="1" r:id="rId1"/>
    <sheet name="Jaaractieplan 2023" sheetId="2" r:id="rId2"/>
    <sheet name="Jaaractieplan 2024" sheetId="6" r:id="rId3"/>
    <sheet name="Analytisch plan" sheetId="4" r:id="rId4"/>
    <sheet name="Blad2" sheetId="3" r:id="rId5"/>
    <sheet name="Blad1" sheetId="5" r:id="rId6"/>
  </sheets>
  <definedNames>
    <definedName name="_xlnm._FilterDatabase" localSheetId="0" hidden="1">'2021-2024'!$A$2:$AD$159</definedName>
    <definedName name="_xlnm._FilterDatabase" localSheetId="1" hidden="1">'Jaaractieplan 2023'!$A$2:$N$354</definedName>
    <definedName name="_xlnm._FilterDatabase" localSheetId="2" hidden="1">'Jaaractieplan 2024'!$A$2:$N$361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93" i="1" l="1"/>
  <c r="V194" i="1"/>
  <c r="O4" i="1"/>
  <c r="AF115" i="1"/>
  <c r="U98" i="1"/>
  <c r="AA164" i="1"/>
  <c r="AA156" i="1"/>
  <c r="AA147" i="1" s="1"/>
  <c r="AA148" i="1"/>
  <c r="AA142" i="1"/>
  <c r="AA137" i="1"/>
  <c r="AA136" i="1" s="1"/>
  <c r="AA120" i="1"/>
  <c r="AA98" i="1"/>
  <c r="AA88" i="1"/>
  <c r="AA83" i="1"/>
  <c r="AA80" i="1"/>
  <c r="AA72" i="1"/>
  <c r="AA68" i="1"/>
  <c r="AA57" i="1"/>
  <c r="AA42" i="1"/>
  <c r="AA41" i="1" s="1"/>
  <c r="AA36" i="1"/>
  <c r="AA31" i="1"/>
  <c r="AA26" i="1"/>
  <c r="AA17" i="1" s="1"/>
  <c r="AA23" i="1"/>
  <c r="AA18" i="1"/>
  <c r="AA10" i="1"/>
  <c r="AA5" i="1"/>
  <c r="AA35" i="1"/>
  <c r="AA115" i="1"/>
  <c r="AA108" i="1" s="1"/>
  <c r="U5" i="1"/>
  <c r="Y164" i="1"/>
  <c r="Z72" i="1"/>
  <c r="Z195" i="1"/>
  <c r="Z191" i="1" s="1"/>
  <c r="P430" i="6"/>
  <c r="O403" i="6"/>
  <c r="AA67" i="1" l="1"/>
  <c r="AA97" i="1"/>
  <c r="O399" i="6"/>
  <c r="O397" i="6"/>
  <c r="O393" i="6"/>
  <c r="O391" i="6"/>
  <c r="O387" i="6" s="1"/>
  <c r="O379" i="6"/>
  <c r="O374" i="6"/>
  <c r="O364" i="6" l="1"/>
  <c r="O357" i="6"/>
  <c r="O327" i="6"/>
  <c r="O294" i="6"/>
  <c r="O288" i="6"/>
  <c r="O285" i="6"/>
  <c r="O268" i="6"/>
  <c r="O252" i="6"/>
  <c r="O235" i="6"/>
  <c r="O213" i="6"/>
  <c r="O188" i="6"/>
  <c r="O313" i="6"/>
  <c r="O290" i="6"/>
  <c r="O282" i="6"/>
  <c r="O274" i="6"/>
  <c r="O237" i="6"/>
  <c r="O219" i="6"/>
  <c r="O178" i="6"/>
  <c r="P178" i="6"/>
  <c r="O171" i="6"/>
  <c r="O168" i="6"/>
  <c r="O165" i="6"/>
  <c r="O162" i="6"/>
  <c r="O148" i="6"/>
  <c r="O147" i="6" s="1"/>
  <c r="O141" i="6"/>
  <c r="O135" i="6"/>
  <c r="O90" i="6"/>
  <c r="O111" i="6"/>
  <c r="O110" i="6" s="1"/>
  <c r="O95" i="6"/>
  <c r="O85" i="6"/>
  <c r="O77" i="6"/>
  <c r="O70" i="6"/>
  <c r="O64" i="6"/>
  <c r="AB148" i="1"/>
  <c r="AB142" i="1"/>
  <c r="AB98" i="1"/>
  <c r="AA14" i="1"/>
  <c r="S5" i="1"/>
  <c r="O54" i="6"/>
  <c r="O51" i="6"/>
  <c r="O57" i="6"/>
  <c r="O59" i="6"/>
  <c r="O44" i="6"/>
  <c r="O40" i="6"/>
  <c r="O36" i="6"/>
  <c r="O22" i="6"/>
  <c r="O11" i="6"/>
  <c r="O6" i="6"/>
  <c r="V203" i="1"/>
  <c r="U164" i="1"/>
  <c r="V156" i="1"/>
  <c r="U156" i="1"/>
  <c r="V148" i="1"/>
  <c r="U148" i="1"/>
  <c r="U142" i="1"/>
  <c r="V137" i="1"/>
  <c r="U137" i="1"/>
  <c r="V120" i="1"/>
  <c r="U120" i="1"/>
  <c r="V108" i="1"/>
  <c r="U108" i="1"/>
  <c r="V98" i="1"/>
  <c r="U88" i="1"/>
  <c r="U83" i="1"/>
  <c r="U72" i="1"/>
  <c r="U80" i="1"/>
  <c r="U42" i="1"/>
  <c r="U31" i="1"/>
  <c r="V26" i="1"/>
  <c r="V23" i="1"/>
  <c r="U23" i="1"/>
  <c r="V18" i="1"/>
  <c r="U18" i="1"/>
  <c r="V5" i="1"/>
  <c r="V14" i="1"/>
  <c r="U14" i="1"/>
  <c r="V10" i="1"/>
  <c r="U10" i="1"/>
  <c r="O30" i="6"/>
  <c r="O29" i="6" s="1"/>
  <c r="O24" i="6"/>
  <c r="O18" i="6"/>
  <c r="R355" i="6"/>
  <c r="Q355" i="6"/>
  <c r="R347" i="6"/>
  <c r="Q347" i="6"/>
  <c r="R332" i="6"/>
  <c r="Q332" i="6"/>
  <c r="R280" i="6"/>
  <c r="Q280" i="6"/>
  <c r="R211" i="6"/>
  <c r="R174" i="6" s="1"/>
  <c r="Q211" i="6"/>
  <c r="Q174" i="6" s="1"/>
  <c r="R156" i="6"/>
  <c r="Q156" i="6"/>
  <c r="R147" i="6"/>
  <c r="Q147" i="6"/>
  <c r="R144" i="6"/>
  <c r="Q144" i="6"/>
  <c r="R127" i="6"/>
  <c r="Q127" i="6"/>
  <c r="R123" i="6"/>
  <c r="Q123" i="6"/>
  <c r="R110" i="6"/>
  <c r="Q110" i="6"/>
  <c r="R89" i="6"/>
  <c r="Q89" i="6"/>
  <c r="R76" i="6"/>
  <c r="R75" i="6" s="1"/>
  <c r="Q76" i="6"/>
  <c r="Q75" i="6" s="1"/>
  <c r="R63" i="6"/>
  <c r="Q63" i="6"/>
  <c r="R56" i="6"/>
  <c r="Q56" i="6"/>
  <c r="R50" i="6"/>
  <c r="Q50" i="6"/>
  <c r="R35" i="6"/>
  <c r="Q35" i="6"/>
  <c r="R29" i="6"/>
  <c r="Q29" i="6"/>
  <c r="R17" i="6"/>
  <c r="R5" i="6" s="1"/>
  <c r="R4" i="6" s="1"/>
  <c r="Q17" i="6"/>
  <c r="Q5" i="6" s="1"/>
  <c r="Q4" i="6" s="1"/>
  <c r="P441" i="6"/>
  <c r="L441" i="6"/>
  <c r="P437" i="6"/>
  <c r="L437" i="6"/>
  <c r="P433" i="6"/>
  <c r="L433" i="6"/>
  <c r="L432" i="6"/>
  <c r="K414" i="6"/>
  <c r="K403" i="6" s="1"/>
  <c r="L397" i="6"/>
  <c r="K379" i="6"/>
  <c r="P355" i="6"/>
  <c r="O355" i="6"/>
  <c r="N355" i="6"/>
  <c r="M355" i="6"/>
  <c r="L355" i="6"/>
  <c r="K355" i="6"/>
  <c r="P347" i="6"/>
  <c r="O347" i="6"/>
  <c r="N347" i="6"/>
  <c r="M347" i="6"/>
  <c r="L347" i="6"/>
  <c r="K347" i="6"/>
  <c r="P340" i="6"/>
  <c r="O340" i="6"/>
  <c r="L340" i="6"/>
  <c r="K340" i="6"/>
  <c r="K338" i="6"/>
  <c r="K335" i="6"/>
  <c r="K333" i="6"/>
  <c r="P332" i="6"/>
  <c r="O332" i="6"/>
  <c r="N332" i="6"/>
  <c r="M332" i="6"/>
  <c r="L332" i="6"/>
  <c r="K327" i="6"/>
  <c r="K324" i="6"/>
  <c r="K320" i="6"/>
  <c r="K318" i="6"/>
  <c r="K313" i="6"/>
  <c r="K309" i="6"/>
  <c r="K294" i="6"/>
  <c r="K290" i="6"/>
  <c r="K288" i="6"/>
  <c r="K285" i="6"/>
  <c r="K282" i="6"/>
  <c r="P280" i="6"/>
  <c r="N280" i="6"/>
  <c r="M280" i="6"/>
  <c r="L280" i="6"/>
  <c r="K274" i="6"/>
  <c r="K268" i="6"/>
  <c r="K252" i="6"/>
  <c r="K237" i="6"/>
  <c r="K235" i="6"/>
  <c r="K219" i="6"/>
  <c r="K213" i="6"/>
  <c r="P211" i="6"/>
  <c r="N211" i="6"/>
  <c r="N174" i="6" s="1"/>
  <c r="M211" i="6"/>
  <c r="M174" i="6" s="1"/>
  <c r="L211" i="6"/>
  <c r="P199" i="6"/>
  <c r="L199" i="6"/>
  <c r="P188" i="6"/>
  <c r="L188" i="6"/>
  <c r="K188" i="6"/>
  <c r="L178" i="6"/>
  <c r="K178" i="6"/>
  <c r="K171" i="6"/>
  <c r="K168" i="6"/>
  <c r="K165" i="6"/>
  <c r="K162" i="6"/>
  <c r="K159" i="6"/>
  <c r="P156" i="6"/>
  <c r="N156" i="6"/>
  <c r="M156" i="6"/>
  <c r="L156" i="6"/>
  <c r="K148" i="6"/>
  <c r="K147" i="6" s="1"/>
  <c r="P147" i="6"/>
  <c r="N147" i="6"/>
  <c r="M147" i="6"/>
  <c r="L147" i="6"/>
  <c r="P144" i="6"/>
  <c r="O144" i="6"/>
  <c r="N144" i="6"/>
  <c r="M144" i="6"/>
  <c r="L144" i="6"/>
  <c r="K144" i="6"/>
  <c r="K141" i="6"/>
  <c r="K135" i="6"/>
  <c r="K128" i="6"/>
  <c r="P127" i="6"/>
  <c r="N127" i="6"/>
  <c r="M127" i="6"/>
  <c r="L127" i="6"/>
  <c r="P123" i="6"/>
  <c r="O123" i="6"/>
  <c r="N123" i="6"/>
  <c r="M123" i="6"/>
  <c r="L123" i="6"/>
  <c r="K123" i="6"/>
  <c r="P110" i="6"/>
  <c r="N110" i="6"/>
  <c r="M110" i="6"/>
  <c r="L110" i="6"/>
  <c r="K110" i="6"/>
  <c r="K101" i="6"/>
  <c r="K95" i="6"/>
  <c r="K90" i="6"/>
  <c r="P89" i="6"/>
  <c r="N89" i="6"/>
  <c r="M89" i="6"/>
  <c r="L89" i="6"/>
  <c r="K85" i="6"/>
  <c r="K81" i="6"/>
  <c r="P76" i="6"/>
  <c r="P75" i="6" s="1"/>
  <c r="N76" i="6"/>
  <c r="N75" i="6" s="1"/>
  <c r="M76" i="6"/>
  <c r="M75" i="6" s="1"/>
  <c r="L76" i="6"/>
  <c r="L75" i="6" s="1"/>
  <c r="K70" i="6"/>
  <c r="K64" i="6"/>
  <c r="P63" i="6"/>
  <c r="N63" i="6"/>
  <c r="M63" i="6"/>
  <c r="L63" i="6"/>
  <c r="K59" i="6"/>
  <c r="K57" i="6"/>
  <c r="P56" i="6"/>
  <c r="N56" i="6"/>
  <c r="M56" i="6"/>
  <c r="L56" i="6"/>
  <c r="K54" i="6"/>
  <c r="K51" i="6"/>
  <c r="P50" i="6"/>
  <c r="N50" i="6"/>
  <c r="M50" i="6"/>
  <c r="L50" i="6"/>
  <c r="P35" i="6"/>
  <c r="N35" i="6"/>
  <c r="M35" i="6"/>
  <c r="L35" i="6"/>
  <c r="K35" i="6"/>
  <c r="K30" i="6"/>
  <c r="K29" i="6" s="1"/>
  <c r="P29" i="6"/>
  <c r="N29" i="6"/>
  <c r="M29" i="6"/>
  <c r="L29" i="6"/>
  <c r="K24" i="6"/>
  <c r="K18" i="6"/>
  <c r="P17" i="6"/>
  <c r="P5" i="6" s="1"/>
  <c r="P4" i="6" s="1"/>
  <c r="N17" i="6"/>
  <c r="N5" i="6" s="1"/>
  <c r="N4" i="6" s="1"/>
  <c r="M17" i="6"/>
  <c r="M5" i="6" s="1"/>
  <c r="M4" i="6" s="1"/>
  <c r="L17" i="6"/>
  <c r="L5" i="6" s="1"/>
  <c r="L4" i="6" s="1"/>
  <c r="K11" i="6"/>
  <c r="K6" i="6"/>
  <c r="K13" i="2"/>
  <c r="O348" i="2"/>
  <c r="O340" i="2"/>
  <c r="O333" i="2"/>
  <c r="O325" i="2"/>
  <c r="O273" i="2"/>
  <c r="O212" i="2"/>
  <c r="O175" i="2"/>
  <c r="O157" i="2"/>
  <c r="O148" i="2"/>
  <c r="O145" i="2"/>
  <c r="O128" i="2"/>
  <c r="O124" i="2"/>
  <c r="O111" i="2"/>
  <c r="O92" i="2"/>
  <c r="O79" i="2"/>
  <c r="O66" i="2"/>
  <c r="O33" i="2"/>
  <c r="O19" i="2"/>
  <c r="O5" i="2"/>
  <c r="P411" i="2"/>
  <c r="P407" i="2"/>
  <c r="P403" i="2"/>
  <c r="P399" i="2" s="1"/>
  <c r="P369" i="2"/>
  <c r="P348" i="2"/>
  <c r="P340" i="2"/>
  <c r="P333" i="2"/>
  <c r="P325" i="2"/>
  <c r="P324" i="2"/>
  <c r="P273" i="2"/>
  <c r="P212" i="2"/>
  <c r="P200" i="2"/>
  <c r="P189" i="2"/>
  <c r="P157" i="2"/>
  <c r="P148" i="2"/>
  <c r="P145" i="2"/>
  <c r="P128" i="2"/>
  <c r="P124" i="2"/>
  <c r="P123" i="2" s="1"/>
  <c r="P111" i="2"/>
  <c r="P91" i="2" s="1"/>
  <c r="P92" i="2"/>
  <c r="O78" i="2"/>
  <c r="P79" i="2"/>
  <c r="P78" i="2" s="1"/>
  <c r="P66" i="2"/>
  <c r="P65" i="2" s="1"/>
  <c r="O65" i="2"/>
  <c r="P59" i="2"/>
  <c r="O59" i="2"/>
  <c r="O53" i="2"/>
  <c r="P53" i="2"/>
  <c r="P38" i="2" s="1"/>
  <c r="P39" i="2"/>
  <c r="O39" i="2"/>
  <c r="P33" i="2"/>
  <c r="P19" i="2"/>
  <c r="P5" i="2"/>
  <c r="P4" i="2" s="1"/>
  <c r="AA4" i="1" l="1"/>
  <c r="AA30" i="1"/>
  <c r="U136" i="1"/>
  <c r="V97" i="1"/>
  <c r="U97" i="1"/>
  <c r="U4" i="1"/>
  <c r="V147" i="1"/>
  <c r="V4" i="1"/>
  <c r="O76" i="6"/>
  <c r="O75" i="6" s="1"/>
  <c r="O211" i="6"/>
  <c r="L429" i="6"/>
  <c r="O174" i="6"/>
  <c r="O280" i="6"/>
  <c r="P429" i="6"/>
  <c r="K50" i="6"/>
  <c r="O63" i="6"/>
  <c r="O62" i="6" s="1"/>
  <c r="O35" i="6"/>
  <c r="K89" i="6"/>
  <c r="K88" i="6" s="1"/>
  <c r="R88" i="6"/>
  <c r="K156" i="6"/>
  <c r="K346" i="6"/>
  <c r="O127" i="6"/>
  <c r="M173" i="6"/>
  <c r="N173" i="6"/>
  <c r="P346" i="6"/>
  <c r="O156" i="6"/>
  <c r="K76" i="6"/>
  <c r="K75" i="6" s="1"/>
  <c r="R122" i="6"/>
  <c r="R346" i="6"/>
  <c r="R340" i="6" s="1"/>
  <c r="R331" i="6" s="1"/>
  <c r="P62" i="6"/>
  <c r="K56" i="6"/>
  <c r="K34" i="6" s="1"/>
  <c r="K63" i="6"/>
  <c r="K62" i="6" s="1"/>
  <c r="O89" i="6"/>
  <c r="O88" i="6" s="1"/>
  <c r="Q346" i="6"/>
  <c r="Q340" i="6" s="1"/>
  <c r="Q331" i="6" s="1"/>
  <c r="L346" i="6"/>
  <c r="O5" i="6"/>
  <c r="N88" i="6"/>
  <c r="L174" i="6"/>
  <c r="L173" i="6" s="1"/>
  <c r="K127" i="6"/>
  <c r="K17" i="6"/>
  <c r="P331" i="6"/>
  <c r="K332" i="6"/>
  <c r="K331" i="6" s="1"/>
  <c r="N346" i="6"/>
  <c r="N340" i="6" s="1"/>
  <c r="N331" i="6" s="1"/>
  <c r="O56" i="6"/>
  <c r="M122" i="6"/>
  <c r="N122" i="6"/>
  <c r="K174" i="6"/>
  <c r="O50" i="6"/>
  <c r="P122" i="6"/>
  <c r="P174" i="6"/>
  <c r="P173" i="6" s="1"/>
  <c r="M346" i="6"/>
  <c r="M340" i="6" s="1"/>
  <c r="M331" i="6" s="1"/>
  <c r="M34" i="6"/>
  <c r="O17" i="6"/>
  <c r="L122" i="6"/>
  <c r="Q88" i="6"/>
  <c r="N34" i="6"/>
  <c r="P88" i="6"/>
  <c r="K280" i="6"/>
  <c r="O331" i="6"/>
  <c r="Q122" i="6"/>
  <c r="M62" i="6"/>
  <c r="Q34" i="6"/>
  <c r="N62" i="6"/>
  <c r="R34" i="6"/>
  <c r="K211" i="6"/>
  <c r="O346" i="6"/>
  <c r="K5" i="6"/>
  <c r="P34" i="6"/>
  <c r="R173" i="6"/>
  <c r="L88" i="6"/>
  <c r="L34" i="6"/>
  <c r="M88" i="6"/>
  <c r="L331" i="6"/>
  <c r="Q173" i="6"/>
  <c r="Q62" i="6"/>
  <c r="L62" i="6"/>
  <c r="R62" i="6"/>
  <c r="P175" i="2"/>
  <c r="P174" i="2" s="1"/>
  <c r="P415" i="2" s="1"/>
  <c r="O339" i="2"/>
  <c r="P339" i="2"/>
  <c r="O324" i="2"/>
  <c r="O123" i="2"/>
  <c r="O91" i="2"/>
  <c r="O38" i="2"/>
  <c r="O174" i="2"/>
  <c r="O4" i="2"/>
  <c r="AA207" i="1" l="1"/>
  <c r="K122" i="6"/>
  <c r="O173" i="6"/>
  <c r="O122" i="6"/>
  <c r="O34" i="6"/>
  <c r="O4" i="6"/>
  <c r="K4" i="6"/>
  <c r="M445" i="6"/>
  <c r="R445" i="6"/>
  <c r="K173" i="6"/>
  <c r="Q445" i="6"/>
  <c r="L445" i="6"/>
  <c r="N445" i="6"/>
  <c r="O445" i="6"/>
  <c r="P445" i="6"/>
  <c r="O415" i="2"/>
  <c r="P416" i="2" s="1"/>
  <c r="U147" i="1"/>
  <c r="AB156" i="1"/>
  <c r="AB195" i="1"/>
  <c r="AB191" i="1" s="1"/>
  <c r="Z148" i="1"/>
  <c r="Y148" i="1"/>
  <c r="Y137" i="1"/>
  <c r="Z98" i="1"/>
  <c r="Y88" i="1"/>
  <c r="Y83" i="1"/>
  <c r="Y72" i="1"/>
  <c r="Y31" i="1"/>
  <c r="Y10" i="1"/>
  <c r="Y5" i="1"/>
  <c r="Q31" i="1"/>
  <c r="Q30" i="1" s="1"/>
  <c r="K445" i="6" l="1"/>
  <c r="L446" i="6" s="1"/>
  <c r="N446" i="6"/>
  <c r="R446" i="6"/>
  <c r="P446" i="6"/>
  <c r="R156" i="1"/>
  <c r="R148" i="1"/>
  <c r="Q156" i="1"/>
  <c r="Q148" i="1"/>
  <c r="Q137" i="1"/>
  <c r="R98" i="1"/>
  <c r="R108" i="1"/>
  <c r="Q98" i="1"/>
  <c r="Q83" i="1"/>
  <c r="Q80" i="1"/>
  <c r="Q68" i="1"/>
  <c r="Q57" i="1"/>
  <c r="Q42" i="1"/>
  <c r="Q36" i="1"/>
  <c r="Q35" i="1" s="1"/>
  <c r="R137" i="1"/>
  <c r="S137" i="1"/>
  <c r="R147" i="1" l="1"/>
  <c r="Q147" i="1"/>
  <c r="Q41" i="1"/>
  <c r="S174" i="1" l="1"/>
  <c r="S164" i="1"/>
  <c r="S156" i="1"/>
  <c r="S148" i="1"/>
  <c r="S147" i="1" s="1"/>
  <c r="T148" i="1"/>
  <c r="S142" i="1"/>
  <c r="S136" i="1" s="1"/>
  <c r="S120" i="1"/>
  <c r="S108" i="1"/>
  <c r="S98" i="1"/>
  <c r="T98" i="1"/>
  <c r="S88" i="1"/>
  <c r="S83" i="1"/>
  <c r="S80" i="1"/>
  <c r="S72" i="1"/>
  <c r="S68" i="1"/>
  <c r="S57" i="1"/>
  <c r="S42" i="1"/>
  <c r="S36" i="1"/>
  <c r="S35" i="1" s="1"/>
  <c r="S31" i="1"/>
  <c r="S30" i="1" s="1"/>
  <c r="S26" i="1"/>
  <c r="S23" i="1"/>
  <c r="S18" i="1"/>
  <c r="S14" i="1"/>
  <c r="S10" i="1"/>
  <c r="K28" i="2"/>
  <c r="K20" i="2"/>
  <c r="K340" i="2"/>
  <c r="K348" i="2"/>
  <c r="L402" i="2"/>
  <c r="K359" i="2"/>
  <c r="K331" i="2"/>
  <c r="K326" i="2"/>
  <c r="K328" i="2"/>
  <c r="S17" i="1" l="1"/>
  <c r="S67" i="1"/>
  <c r="S4" i="1"/>
  <c r="S97" i="1"/>
  <c r="S41" i="1"/>
  <c r="K339" i="2"/>
  <c r="K19" i="2"/>
  <c r="K325" i="2"/>
  <c r="S207" i="1" l="1"/>
  <c r="K320" i="2"/>
  <c r="K317" i="2"/>
  <c r="K313" i="2"/>
  <c r="K311" i="2"/>
  <c r="K306" i="2"/>
  <c r="K302" i="2"/>
  <c r="K283" i="2"/>
  <c r="K281" i="2"/>
  <c r="K275" i="2"/>
  <c r="K278" i="2"/>
  <c r="K179" i="2"/>
  <c r="L189" i="2"/>
  <c r="L200" i="2"/>
  <c r="L179" i="2"/>
  <c r="K384" i="2"/>
  <c r="K287" i="2"/>
  <c r="K248" i="2"/>
  <c r="K231" i="2"/>
  <c r="K214" i="2"/>
  <c r="K189" i="2"/>
  <c r="K262" i="2"/>
  <c r="K267" i="2"/>
  <c r="K233" i="2"/>
  <c r="K220" i="2"/>
  <c r="K172" i="2"/>
  <c r="K169" i="2"/>
  <c r="K166" i="2"/>
  <c r="K163" i="2"/>
  <c r="K160" i="2"/>
  <c r="L175" i="2" l="1"/>
  <c r="K372" i="2"/>
  <c r="K273" i="2"/>
  <c r="K212" i="2"/>
  <c r="K175" i="2"/>
  <c r="K157" i="2"/>
  <c r="K149" i="2" l="1"/>
  <c r="K148" i="2" s="1"/>
  <c r="K145" i="2"/>
  <c r="K124" i="2"/>
  <c r="K142" i="2"/>
  <c r="K136" i="2"/>
  <c r="K129" i="2"/>
  <c r="L128" i="2"/>
  <c r="M128" i="2"/>
  <c r="N128" i="2"/>
  <c r="K111" i="2"/>
  <c r="K96" i="2"/>
  <c r="K102" i="2"/>
  <c r="K93" i="2"/>
  <c r="K84" i="2"/>
  <c r="K88" i="2"/>
  <c r="K73" i="2"/>
  <c r="K67" i="2"/>
  <c r="K62" i="2"/>
  <c r="K60" i="2"/>
  <c r="K57" i="2"/>
  <c r="K54" i="2"/>
  <c r="K39" i="2"/>
  <c r="K92" i="2" l="1"/>
  <c r="K91" i="2" s="1"/>
  <c r="K66" i="2"/>
  <c r="K65" i="2" s="1"/>
  <c r="K128" i="2"/>
  <c r="K79" i="2"/>
  <c r="K59" i="2"/>
  <c r="K53" i="2"/>
  <c r="K34" i="2"/>
  <c r="K33" i="2" s="1"/>
  <c r="K6" i="2" l="1"/>
  <c r="K5" i="2" s="1"/>
  <c r="K4" i="2" s="1"/>
  <c r="L411" i="2"/>
  <c r="L407" i="2"/>
  <c r="L403" i="2"/>
  <c r="L369" i="2"/>
  <c r="N348" i="2"/>
  <c r="M348" i="2"/>
  <c r="L348" i="2"/>
  <c r="N340" i="2"/>
  <c r="M340" i="2"/>
  <c r="L340" i="2"/>
  <c r="L339" i="2" s="1"/>
  <c r="L333" i="2"/>
  <c r="K333" i="2"/>
  <c r="K324" i="2" s="1"/>
  <c r="N325" i="2"/>
  <c r="M325" i="2"/>
  <c r="L325" i="2"/>
  <c r="N273" i="2"/>
  <c r="M273" i="2"/>
  <c r="L273" i="2"/>
  <c r="N212" i="2"/>
  <c r="N175" i="2" s="1"/>
  <c r="M212" i="2"/>
  <c r="M175" i="2" s="1"/>
  <c r="L212" i="2"/>
  <c r="N157" i="2"/>
  <c r="M157" i="2"/>
  <c r="L157" i="2"/>
  <c r="N148" i="2"/>
  <c r="M148" i="2"/>
  <c r="L148" i="2"/>
  <c r="N145" i="2"/>
  <c r="M145" i="2"/>
  <c r="L145" i="2"/>
  <c r="N124" i="2"/>
  <c r="M124" i="2"/>
  <c r="L124" i="2"/>
  <c r="N111" i="2"/>
  <c r="M111" i="2"/>
  <c r="L111" i="2"/>
  <c r="N92" i="2"/>
  <c r="M92" i="2"/>
  <c r="L92" i="2"/>
  <c r="N79" i="2"/>
  <c r="N78" i="2" s="1"/>
  <c r="M79" i="2"/>
  <c r="M78" i="2" s="1"/>
  <c r="L79" i="2"/>
  <c r="L78" i="2" s="1"/>
  <c r="K78" i="2"/>
  <c r="N66" i="2"/>
  <c r="M66" i="2"/>
  <c r="L66" i="2"/>
  <c r="N59" i="2"/>
  <c r="M59" i="2"/>
  <c r="L59" i="2"/>
  <c r="N53" i="2"/>
  <c r="M53" i="2"/>
  <c r="L53" i="2"/>
  <c r="N39" i="2"/>
  <c r="M39" i="2"/>
  <c r="L39" i="2"/>
  <c r="N33" i="2"/>
  <c r="M33" i="2"/>
  <c r="L33" i="2"/>
  <c r="N19" i="2"/>
  <c r="N5" i="2" s="1"/>
  <c r="N4" i="2" s="1"/>
  <c r="M19" i="2"/>
  <c r="M5" i="2" s="1"/>
  <c r="M4" i="2" s="1"/>
  <c r="L19" i="2"/>
  <c r="L5" i="2" s="1"/>
  <c r="L4" i="2" s="1"/>
  <c r="L174" i="2" l="1"/>
  <c r="K123" i="2"/>
  <c r="M91" i="2"/>
  <c r="N91" i="2"/>
  <c r="M339" i="2"/>
  <c r="M333" i="2" s="1"/>
  <c r="M324" i="2" s="1"/>
  <c r="L91" i="2"/>
  <c r="L38" i="2"/>
  <c r="N339" i="2"/>
  <c r="N333" i="2" s="1"/>
  <c r="N324" i="2" s="1"/>
  <c r="M123" i="2"/>
  <c r="M38" i="2"/>
  <c r="K174" i="2"/>
  <c r="L65" i="2"/>
  <c r="M174" i="2"/>
  <c r="N38" i="2"/>
  <c r="L324" i="2"/>
  <c r="M65" i="2"/>
  <c r="N65" i="2"/>
  <c r="L123" i="2"/>
  <c r="N174" i="2"/>
  <c r="K38" i="2"/>
  <c r="N123" i="2"/>
  <c r="L399" i="2"/>
  <c r="Z156" i="1"/>
  <c r="Z142" i="1"/>
  <c r="Z137" i="1"/>
  <c r="Z120" i="1"/>
  <c r="Z108" i="1"/>
  <c r="Z97" i="1" s="1"/>
  <c r="Z88" i="1"/>
  <c r="Z83" i="1"/>
  <c r="Z80" i="1"/>
  <c r="Z68" i="1"/>
  <c r="Z67" i="1" s="1"/>
  <c r="Z57" i="1"/>
  <c r="Z42" i="1"/>
  <c r="Z36" i="1"/>
  <c r="Z35" i="1" s="1"/>
  <c r="Z31" i="1"/>
  <c r="Z30" i="1" s="1"/>
  <c r="Z26" i="1"/>
  <c r="Z23" i="1"/>
  <c r="Z18" i="1"/>
  <c r="Z14" i="1"/>
  <c r="Z10" i="1"/>
  <c r="Z5" i="1"/>
  <c r="Z4" i="1" s="1"/>
  <c r="Y156" i="1"/>
  <c r="Y147" i="1" s="1"/>
  <c r="Y142" i="1"/>
  <c r="Y136" i="1" s="1"/>
  <c r="Y120" i="1"/>
  <c r="Y108" i="1"/>
  <c r="Y98" i="1"/>
  <c r="Y97" i="1" s="1"/>
  <c r="Y80" i="1"/>
  <c r="Y68" i="1"/>
  <c r="Y57" i="1"/>
  <c r="Y42" i="1"/>
  <c r="Y36" i="1"/>
  <c r="Y35" i="1" s="1"/>
  <c r="Y26" i="1"/>
  <c r="Y23" i="1"/>
  <c r="Y18" i="1"/>
  <c r="Y17" i="1" s="1"/>
  <c r="Y14" i="1"/>
  <c r="Z164" i="1"/>
  <c r="Y195" i="1"/>
  <c r="Y191" i="1" s="1"/>
  <c r="AB88" i="1"/>
  <c r="AC88" i="1"/>
  <c r="AD88" i="1"/>
  <c r="Y30" i="1" l="1"/>
  <c r="Y4" i="1"/>
  <c r="Y67" i="1"/>
  <c r="L415" i="2"/>
  <c r="K415" i="2"/>
  <c r="N415" i="2"/>
  <c r="M415" i="2"/>
  <c r="Z147" i="1"/>
  <c r="Z136" i="1"/>
  <c r="Z41" i="1"/>
  <c r="Z17" i="1"/>
  <c r="Y41" i="1"/>
  <c r="Y207" i="1" l="1"/>
  <c r="Z207" i="1"/>
  <c r="N416" i="2"/>
  <c r="L416" i="2"/>
  <c r="T31" i="1"/>
  <c r="V31" i="1"/>
  <c r="R31" i="1"/>
  <c r="T142" i="1"/>
  <c r="V142" i="1"/>
  <c r="R142" i="1"/>
  <c r="T72" i="1"/>
  <c r="V83" i="1"/>
  <c r="T83" i="1"/>
  <c r="T88" i="1"/>
  <c r="V88" i="1"/>
  <c r="X72" i="1"/>
  <c r="W72" i="1"/>
  <c r="V72" i="1"/>
  <c r="R72" i="1"/>
  <c r="Z208" i="1" l="1"/>
  <c r="Q135" i="1"/>
  <c r="Q133" i="1"/>
  <c r="Q132" i="1"/>
  <c r="Q131" i="1"/>
  <c r="Q130" i="1"/>
  <c r="Q128" i="1"/>
  <c r="Q126" i="1"/>
  <c r="Q124" i="1"/>
  <c r="Q123" i="1"/>
  <c r="Q120" i="1" s="1"/>
  <c r="R120" i="1"/>
  <c r="R97" i="1" s="1"/>
  <c r="Q115" i="1"/>
  <c r="Q114" i="1"/>
  <c r="Q113" i="1"/>
  <c r="Q95" i="1"/>
  <c r="Q93" i="1"/>
  <c r="Q91" i="1"/>
  <c r="R88" i="1"/>
  <c r="R83" i="1"/>
  <c r="R80" i="1"/>
  <c r="Q75" i="1"/>
  <c r="Q72" i="1" s="1"/>
  <c r="R68" i="1"/>
  <c r="Q108" i="1" l="1"/>
  <c r="Q97" i="1" s="1"/>
  <c r="R67" i="1"/>
  <c r="Q88" i="1"/>
  <c r="Q67" i="1" s="1"/>
  <c r="P174" i="1"/>
  <c r="P164" i="1"/>
  <c r="W174" i="1"/>
  <c r="X164" i="1"/>
  <c r="W164" i="1"/>
  <c r="X120" i="1"/>
  <c r="W120" i="1"/>
  <c r="X108" i="1"/>
  <c r="W108" i="1"/>
  <c r="X98" i="1"/>
  <c r="W98" i="1"/>
  <c r="O98" i="1"/>
  <c r="O108" i="1"/>
  <c r="P108" i="1"/>
  <c r="P98" i="1" s="1"/>
  <c r="O120" i="1"/>
  <c r="P120" i="1"/>
  <c r="Q8" i="1"/>
  <c r="Q5" i="1" s="1"/>
  <c r="Q13" i="1"/>
  <c r="O10" i="1"/>
  <c r="O5" i="1" s="1"/>
  <c r="P10" i="1"/>
  <c r="P5" i="1" s="1"/>
  <c r="R10" i="1"/>
  <c r="R5" i="1" s="1"/>
  <c r="T10" i="1"/>
  <c r="T5" i="1" s="1"/>
  <c r="W10" i="1"/>
  <c r="W5" i="1" s="1"/>
  <c r="X10" i="1"/>
  <c r="X5" i="1" s="1"/>
  <c r="AB10" i="1"/>
  <c r="AB5" i="1" s="1"/>
  <c r="AC10" i="1"/>
  <c r="AC5" i="1" s="1"/>
  <c r="AD10" i="1"/>
  <c r="AD5" i="1" s="1"/>
  <c r="Q12" i="1"/>
  <c r="O18" i="1"/>
  <c r="P18" i="1"/>
  <c r="Q18" i="1"/>
  <c r="R18" i="1"/>
  <c r="T18" i="1"/>
  <c r="W18" i="1"/>
  <c r="X18" i="1"/>
  <c r="AB18" i="1"/>
  <c r="AC18" i="1"/>
  <c r="AD18" i="1"/>
  <c r="O23" i="1"/>
  <c r="Q23" i="1"/>
  <c r="R23" i="1"/>
  <c r="T23" i="1"/>
  <c r="W23" i="1"/>
  <c r="X23" i="1"/>
  <c r="AB23" i="1"/>
  <c r="AC23" i="1"/>
  <c r="AD23" i="1"/>
  <c r="O26" i="1"/>
  <c r="Q26" i="1"/>
  <c r="R26" i="1"/>
  <c r="T26" i="1"/>
  <c r="U26" i="1"/>
  <c r="U17" i="1" s="1"/>
  <c r="W26" i="1"/>
  <c r="X26" i="1"/>
  <c r="AB26" i="1"/>
  <c r="AC26" i="1"/>
  <c r="AD26" i="1"/>
  <c r="O31" i="1"/>
  <c r="P31" i="1"/>
  <c r="W31" i="1"/>
  <c r="X31" i="1"/>
  <c r="AB31" i="1"/>
  <c r="AC31" i="1"/>
  <c r="AD31" i="1"/>
  <c r="O14" i="1"/>
  <c r="P14" i="1"/>
  <c r="Q14" i="1"/>
  <c r="R14" i="1"/>
  <c r="R30" i="1" s="1"/>
  <c r="T14" i="1"/>
  <c r="U30" i="1"/>
  <c r="W14" i="1"/>
  <c r="X14" i="1"/>
  <c r="AB14" i="1"/>
  <c r="AC14" i="1"/>
  <c r="AD14" i="1"/>
  <c r="O36" i="1"/>
  <c r="O35" i="1" s="1"/>
  <c r="P36" i="1"/>
  <c r="P35" i="1" s="1"/>
  <c r="R36" i="1"/>
  <c r="R35" i="1" s="1"/>
  <c r="T36" i="1"/>
  <c r="T35" i="1" s="1"/>
  <c r="U36" i="1"/>
  <c r="U35" i="1" s="1"/>
  <c r="V36" i="1"/>
  <c r="V35" i="1" s="1"/>
  <c r="W36" i="1"/>
  <c r="W35" i="1" s="1"/>
  <c r="X36" i="1"/>
  <c r="X35" i="1" s="1"/>
  <c r="AB36" i="1"/>
  <c r="AB35" i="1" s="1"/>
  <c r="AC36" i="1"/>
  <c r="AC35" i="1" s="1"/>
  <c r="AD36" i="1"/>
  <c r="AD35" i="1" s="1"/>
  <c r="O42" i="1"/>
  <c r="P42" i="1"/>
  <c r="R42" i="1"/>
  <c r="T42" i="1"/>
  <c r="V42" i="1"/>
  <c r="W42" i="1"/>
  <c r="X42" i="1"/>
  <c r="AB42" i="1"/>
  <c r="AC42" i="1"/>
  <c r="AD42" i="1"/>
  <c r="O57" i="1"/>
  <c r="P57" i="1"/>
  <c r="R57" i="1"/>
  <c r="T57" i="1"/>
  <c r="U57" i="1"/>
  <c r="U41" i="1" s="1"/>
  <c r="V57" i="1"/>
  <c r="W57" i="1"/>
  <c r="X57" i="1"/>
  <c r="AB57" i="1"/>
  <c r="AC57" i="1"/>
  <c r="AD57" i="1"/>
  <c r="O68" i="1"/>
  <c r="P68" i="1"/>
  <c r="T68" i="1"/>
  <c r="U68" i="1"/>
  <c r="U67" i="1" s="1"/>
  <c r="V68" i="1"/>
  <c r="V67" i="1" s="1"/>
  <c r="W68" i="1"/>
  <c r="X68" i="1"/>
  <c r="AB68" i="1"/>
  <c r="AC68" i="1"/>
  <c r="AD68" i="1"/>
  <c r="O72" i="1"/>
  <c r="P72" i="1"/>
  <c r="AB72" i="1"/>
  <c r="AC72" i="1"/>
  <c r="AD72" i="1"/>
  <c r="O80" i="1"/>
  <c r="P80" i="1"/>
  <c r="T80" i="1"/>
  <c r="V80" i="1"/>
  <c r="W80" i="1"/>
  <c r="X80" i="1"/>
  <c r="AB80" i="1"/>
  <c r="AC80" i="1"/>
  <c r="AD80" i="1"/>
  <c r="O83" i="1"/>
  <c r="P83" i="1"/>
  <c r="W83" i="1"/>
  <c r="X83" i="1"/>
  <c r="AB83" i="1"/>
  <c r="AC83" i="1"/>
  <c r="AD83" i="1"/>
  <c r="O88" i="1"/>
  <c r="P88" i="1"/>
  <c r="W88" i="1"/>
  <c r="X88" i="1"/>
  <c r="T108" i="1"/>
  <c r="AB108" i="1"/>
  <c r="AC108" i="1"/>
  <c r="AC98" i="1" s="1"/>
  <c r="AD108" i="1"/>
  <c r="AD98" i="1" s="1"/>
  <c r="T120" i="1"/>
  <c r="AB120" i="1"/>
  <c r="AC120" i="1"/>
  <c r="AD120" i="1"/>
  <c r="O137" i="1"/>
  <c r="P137" i="1"/>
  <c r="P136" i="1" s="1"/>
  <c r="R136" i="1"/>
  <c r="T137" i="1"/>
  <c r="T136" i="1" s="1"/>
  <c r="V136" i="1"/>
  <c r="W137" i="1"/>
  <c r="X137" i="1"/>
  <c r="AB137" i="1"/>
  <c r="AC137" i="1"/>
  <c r="AD137" i="1"/>
  <c r="O142" i="1"/>
  <c r="Q142" i="1"/>
  <c r="Q136" i="1" s="1"/>
  <c r="W142" i="1"/>
  <c r="X142" i="1"/>
  <c r="O148" i="1"/>
  <c r="P148" i="1"/>
  <c r="W148" i="1"/>
  <c r="X148" i="1"/>
  <c r="AC148" i="1"/>
  <c r="AD148" i="1"/>
  <c r="O156" i="1"/>
  <c r="P156" i="1"/>
  <c r="T156" i="1"/>
  <c r="T147" i="1" s="1"/>
  <c r="W156" i="1"/>
  <c r="X156" i="1"/>
  <c r="AC156" i="1"/>
  <c r="AD156" i="1"/>
  <c r="O164" i="1"/>
  <c r="Q164" i="1"/>
  <c r="R164" i="1"/>
  <c r="O174" i="1"/>
  <c r="Q174" i="1"/>
  <c r="R174" i="1"/>
  <c r="T174" i="1"/>
  <c r="U174" i="1"/>
  <c r="P194" i="1"/>
  <c r="P192" i="1" s="1"/>
  <c r="R194" i="1"/>
  <c r="R192" i="1" s="1"/>
  <c r="V192" i="1"/>
  <c r="P195" i="1"/>
  <c r="Q195" i="1"/>
  <c r="R195" i="1"/>
  <c r="T195" i="1"/>
  <c r="T191" i="1" s="1"/>
  <c r="V195" i="1"/>
  <c r="W195" i="1"/>
  <c r="W191" i="1" s="1"/>
  <c r="X195" i="1"/>
  <c r="X191" i="1" s="1"/>
  <c r="O199" i="1"/>
  <c r="P199" i="1"/>
  <c r="Q199" i="1"/>
  <c r="R199" i="1"/>
  <c r="T199" i="1"/>
  <c r="V199" i="1"/>
  <c r="O203" i="1"/>
  <c r="P203" i="1"/>
  <c r="Q203" i="1"/>
  <c r="R203" i="1"/>
  <c r="T203" i="1"/>
  <c r="W203" i="1"/>
  <c r="X203" i="1"/>
  <c r="U207" i="1" l="1"/>
  <c r="AB67" i="1"/>
  <c r="Q191" i="1"/>
  <c r="AB97" i="1"/>
  <c r="R4" i="1"/>
  <c r="T97" i="1"/>
  <c r="T4" i="1"/>
  <c r="R17" i="1"/>
  <c r="Q17" i="1"/>
  <c r="V191" i="1"/>
  <c r="Q10" i="1"/>
  <c r="Q4" i="1" s="1"/>
  <c r="Q207" i="1" s="1"/>
  <c r="AD41" i="1"/>
  <c r="W30" i="1"/>
  <c r="V17" i="1"/>
  <c r="P41" i="1"/>
  <c r="AD30" i="1"/>
  <c r="X17" i="1"/>
  <c r="O17" i="1"/>
  <c r="O147" i="1"/>
  <c r="R41" i="1"/>
  <c r="X30" i="1"/>
  <c r="W17" i="1"/>
  <c r="O97" i="1"/>
  <c r="X4" i="1"/>
  <c r="W97" i="1"/>
  <c r="W67" i="1"/>
  <c r="R191" i="1"/>
  <c r="R207" i="1" s="1"/>
  <c r="AB30" i="1"/>
  <c r="T17" i="1"/>
  <c r="X97" i="1"/>
  <c r="O136" i="1"/>
  <c r="O41" i="1"/>
  <c r="AC30" i="1"/>
  <c r="P191" i="1"/>
  <c r="O67" i="1"/>
  <c r="AC41" i="1"/>
  <c r="P4" i="1"/>
  <c r="AB41" i="1"/>
  <c r="X147" i="1"/>
  <c r="W147" i="1"/>
  <c r="AD67" i="1"/>
  <c r="P67" i="1"/>
  <c r="AC67" i="1"/>
  <c r="AD17" i="1"/>
  <c r="AD4" i="1"/>
  <c r="X136" i="1"/>
  <c r="X41" i="1"/>
  <c r="AC17" i="1"/>
  <c r="AC4" i="1"/>
  <c r="P97" i="1"/>
  <c r="W136" i="1"/>
  <c r="W41" i="1"/>
  <c r="P30" i="1"/>
  <c r="P26" i="1" s="1"/>
  <c r="P23" i="1" s="1"/>
  <c r="P17" i="1" s="1"/>
  <c r="AB17" i="1"/>
  <c r="AB4" i="1"/>
  <c r="W4" i="1"/>
  <c r="AD97" i="1"/>
  <c r="O30" i="1"/>
  <c r="AC97" i="1"/>
  <c r="P147" i="1"/>
  <c r="X67" i="1"/>
  <c r="T67" i="1"/>
  <c r="T41" i="1"/>
  <c r="V41" i="1"/>
  <c r="V30" i="1"/>
  <c r="T30" i="1"/>
  <c r="AD147" i="1"/>
  <c r="AC147" i="1"/>
  <c r="AC142" i="1" s="1"/>
  <c r="AC136" i="1" s="1"/>
  <c r="AB147" i="1"/>
  <c r="T207" i="1" l="1"/>
  <c r="X207" i="1"/>
  <c r="P207" i="1"/>
  <c r="W207" i="1"/>
  <c r="AC207" i="1"/>
  <c r="O207" i="1"/>
  <c r="V207" i="1"/>
  <c r="V208" i="1" s="1"/>
  <c r="AD142" i="1"/>
  <c r="AD136" i="1" s="1"/>
  <c r="AD207" i="1" s="1"/>
  <c r="AB136" i="1"/>
  <c r="AB207" i="1" s="1"/>
  <c r="P208" i="1" l="1"/>
  <c r="AB208" i="1"/>
  <c r="AD208" i="1"/>
  <c r="R208" i="1"/>
  <c r="X208" i="1"/>
  <c r="T2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Kyra Bruneel</author>
    <author>Bruneel Kyra</author>
  </authors>
  <commentList>
    <comment ref="T154" authorId="0" shapeId="0" xr:uid="{4F8D762A-DC91-42F1-81D2-4DDF86B09C63}">
      <text>
        <r>
          <rPr>
            <sz val="11"/>
            <color theme="1"/>
            <rFont val="Calibri"/>
            <family val="2"/>
            <scheme val="minor"/>
          </rPr>
          <t>Kyra Bruneel:
17500</t>
        </r>
      </text>
    </comment>
    <comment ref="S177" authorId="0" shapeId="0" xr:uid="{39700A60-765D-402E-95D5-0A3725EA6F3E}">
      <text>
        <r>
          <rPr>
            <sz val="11"/>
            <color theme="1"/>
            <rFont val="Calibri"/>
            <family val="2"/>
            <scheme val="minor"/>
          </rPr>
          <t>Kyra Bruneel:
272750</t>
        </r>
      </text>
    </comment>
    <comment ref="T196" authorId="0" shapeId="0" xr:uid="{15EC50D5-FD3E-4E6F-BD80-32899569EF7B}">
      <text>
        <r>
          <rPr>
            <sz val="11"/>
            <color theme="1"/>
            <rFont val="Calibri"/>
            <family val="2"/>
            <scheme val="minor"/>
          </rPr>
          <t>Kyra Bruneel:
243200</t>
        </r>
      </text>
    </comment>
    <comment ref="T208" authorId="1" shapeId="0" xr:uid="{3F16F176-4E5E-463A-8CB3-4AAFAD943501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_32598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Bruneel Kyra</author>
    <author>Kyra Bruneel</author>
  </authors>
  <commentList>
    <comment ref="K158" authorId="0" shapeId="0" xr:uid="{99CCE661-F897-4D58-A3EA-C1F13094C6A3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DSKO kost naar Cathy apart!</t>
        </r>
      </text>
    </comment>
    <comment ref="O158" authorId="0" shapeId="0" xr:uid="{CBF25F32-CA4A-410D-A0C2-F32A2D1CC3D0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DSKO kost naar Cathy apart!</t>
        </r>
      </text>
    </comment>
    <comment ref="K163" authorId="0" shapeId="0" xr:uid="{2B77E641-AB6F-416B-B8EB-BDA7BA6B7E3A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Duiding nodig</t>
        </r>
      </text>
    </comment>
    <comment ref="O163" authorId="0" shapeId="0" xr:uid="{F4A1A0D1-85F7-4F89-8BF8-E89A0452D9FC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Duiding nodig</t>
        </r>
      </text>
    </comment>
    <comment ref="K166" authorId="0" shapeId="0" xr:uid="{7BEDEED4-ECF3-4EAF-B9FD-6664B8DDA3C8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500 voor activiteiten: docenten in opleiding worden niet vergoed</t>
        </r>
      </text>
    </comment>
    <comment ref="O166" authorId="0" shapeId="0" xr:uid="{205B48B6-1946-439C-AB9D-3015F80D1278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500 voor activiteiten: docenten in opleiding worden niet vergoed</t>
        </r>
      </text>
    </comment>
    <comment ref="K172" authorId="0" shapeId="0" xr:uid="{16D8A0B6-D8D6-4A8D-8980-8702956A0BDA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Cursustekst herschrijven: betaald door SV?</t>
        </r>
      </text>
    </comment>
    <comment ref="O172" authorId="0" shapeId="0" xr:uid="{12040222-46E4-408D-8869-3627866C361C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Cursustekst herschrijven: betaald door SV?</t>
        </r>
      </text>
    </comment>
    <comment ref="K214" authorId="0" shapeId="0" xr:uid="{2C20D1A1-7730-450E-B0A8-3B19EA7944E2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Screening te vroeg - 4950
Gezamenlijk trainingsweekend: 1600</t>
        </r>
      </text>
    </comment>
    <comment ref="O214" authorId="0" shapeId="0" xr:uid="{4255417C-E507-4308-A9A1-017FAEFB65E7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Screening te vroeg - 4950
Gezamenlijk trainingsweekend: 1600</t>
        </r>
      </text>
    </comment>
    <comment ref="K219" authorId="0" shapeId="0" xr:uid="{BB1D2596-58C3-4571-A6F0-A2C51BDE7611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hier niet thuis</t>
        </r>
      </text>
    </comment>
    <comment ref="O219" authorId="0" shapeId="0" xr:uid="{C24F5580-E2C1-471A-9C82-22897B73313E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hier niet thuis</t>
        </r>
      </text>
    </comment>
    <comment ref="K220" authorId="0" shapeId="0" xr:uid="{BB485613-D5BB-48C1-A42F-82FA5C3BB917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Zonder trainingspakken -1000
Trainingsweekend: 1800 - 1350 =450 (30 pp)</t>
        </r>
      </text>
    </comment>
    <comment ref="O220" authorId="0" shapeId="0" xr:uid="{EFE01176-F084-4EC8-B913-78978C4F1640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Zonder trainingspakken -1000
Trainingsweekend: 1800 - 1350 =450 (30 pp)</t>
        </r>
      </text>
    </comment>
    <comment ref="K248" authorId="0" shapeId="0" xr:uid="{E705DDE3-67AC-42B8-8942-B76729973A9D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incl. 9000 </t>
        </r>
      </text>
    </comment>
    <comment ref="O248" authorId="0" shapeId="0" xr:uid="{5C7677D8-62A8-4001-A61F-B5D038C95BFE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incl. 9000 </t>
        </r>
      </text>
    </comment>
    <comment ref="K261" authorId="0" shapeId="0" xr:uid="{6AE2B71E-DBBE-4483-AC00-313BB07ADE33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thuis bij de jeugdwerking, los van ippon/WKF en meer focus op stages en niet enkel wedstrijden</t>
        </r>
      </text>
    </comment>
    <comment ref="O261" authorId="0" shapeId="0" xr:uid="{E80B77D4-8843-48B9-9490-8AB19E9ECFF2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thuis bij de jeugdwerking, los van ippon/WKF en meer focus op stages en niet enkel wedstrijden</t>
        </r>
      </text>
    </comment>
    <comment ref="K262" authorId="0" shapeId="0" xr:uid="{1941FF64-0B74-4DCB-852F-94CBACAA0844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Voor de volledige competitiecommissie</t>
        </r>
      </text>
    </comment>
    <comment ref="O262" authorId="0" shapeId="0" xr:uid="{53393A6F-3BF6-476C-90AF-0D2CF169E999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Voor de volledige competitiecommissie</t>
        </r>
      </text>
    </comment>
    <comment ref="K275" authorId="0" shapeId="0" xr:uid="{E3ADB45D-FBD3-4469-AB88-146AD777D9C2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O275" authorId="0" shapeId="0" xr:uid="{B304BED8-FC17-4D51-AF49-A18D294790B8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K278" authorId="0" shapeId="0" xr:uid="{96B0045A-10C1-4ED9-933E-76BF21124A7F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O278" authorId="0" shapeId="0" xr:uid="{32892451-1845-4F3E-80A6-1320C7A6299C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K281" authorId="0" shapeId="0" xr:uid="{C7763E4D-D18C-48FB-B052-4EB282AD9FC9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2022 + minder ver dit jaar</t>
        </r>
      </text>
    </comment>
    <comment ref="O281" authorId="0" shapeId="0" xr:uid="{3CA24F6D-2A55-4872-9C59-FE82FF09A0E4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2022 + minder ver dit jaar</t>
        </r>
      </text>
    </comment>
    <comment ref="K302" authorId="0" shapeId="0" xr:uid="{20DDCBEC-413A-4687-83B0-8BDCA0F03952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Niet nodig voor zoveel # wedstrijden &gt; enkel wedstrijden waar elites ook naartoe gaan</t>
        </r>
      </text>
    </comment>
    <comment ref="O302" authorId="0" shapeId="0" xr:uid="{3AF54735-F13D-4E46-A301-3D068F6A6B0C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Niet nodig voor zoveel # wedstrijden &gt; enkel wedstrijden waar elites ook naartoe gaan</t>
        </r>
      </text>
    </comment>
    <comment ref="K311" authorId="0" shapeId="0" xr:uid="{1F3C6D90-DD82-4920-999F-C38AA56B07DC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EKF examen, geen nood aan WKF</t>
        </r>
      </text>
    </comment>
    <comment ref="O311" authorId="0" shapeId="0" xr:uid="{9B6FCFC1-D9C0-4557-83EA-B099C9069940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EKF examen, geen nood aan WKF</t>
        </r>
      </text>
    </comment>
    <comment ref="K313" authorId="0" shapeId="0" xr:uid="{4AF8FC5C-01F7-4784-9E5E-2C32E72566FA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Gezamelijke weekend</t>
        </r>
      </text>
    </comment>
    <comment ref="O313" authorId="0" shapeId="0" xr:uid="{410D1498-BF9B-4F6E-B3E2-8B4D0301F0CF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Gezamelijke weekend</t>
        </r>
      </text>
    </comment>
    <comment ref="L346" authorId="1" shapeId="0" xr:uid="{2F7B4C00-1BCC-4911-A425-60B1000DF2BC}">
      <text>
        <r>
          <rPr>
            <sz val="11"/>
            <color theme="1"/>
            <rFont val="Calibri"/>
            <family val="2"/>
            <scheme val="minor"/>
          </rPr>
          <t>Kyra Bruneel:
17500</t>
        </r>
      </text>
    </comment>
    <comment ref="P346" authorId="1" shapeId="0" xr:uid="{77CFFF78-13EF-4AB0-A919-F0D1B63B5D67}">
      <text>
        <r>
          <rPr>
            <sz val="11"/>
            <color theme="1"/>
            <rFont val="Calibri"/>
            <family val="2"/>
            <scheme val="minor"/>
          </rPr>
          <t>Kyra Bruneel:
17500</t>
        </r>
      </text>
    </comment>
    <comment ref="L404" authorId="1" shapeId="0" xr:uid="{EBECBEAF-4663-45DC-A186-96DE0B05C3D2}">
      <text>
        <r>
          <rPr>
            <sz val="11"/>
            <color theme="1"/>
            <rFont val="Calibri"/>
            <family val="2"/>
            <scheme val="minor"/>
          </rPr>
          <t>Kyra Bruneel:
243200</t>
        </r>
      </text>
    </comment>
    <comment ref="P404" authorId="1" shapeId="0" xr:uid="{D71D271C-255F-4994-8628-D789050A4B8C}">
      <text>
        <r>
          <rPr>
            <sz val="11"/>
            <color theme="1"/>
            <rFont val="Calibri"/>
            <family val="2"/>
            <scheme val="minor"/>
          </rPr>
          <t>Kyra Bruneel:
243200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Bruneel Kyra</author>
    <author>Kyra Bruneel</author>
  </authors>
  <commentList>
    <comment ref="K157" authorId="0" shapeId="0" xr:uid="{B211B991-3D08-4154-BA9F-07D3A4419263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DSKO kost naar Cathy apart!</t>
        </r>
      </text>
    </comment>
    <comment ref="O157" authorId="0" shapeId="0" xr:uid="{D0DD9418-36A9-41BA-A7DC-288FC713AE77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DSKO kost naar Cathy apart!</t>
        </r>
      </text>
    </comment>
    <comment ref="K162" authorId="0" shapeId="0" xr:uid="{74C7E407-6183-4FED-8AE7-445455A1AF5D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Duiding nodig</t>
        </r>
      </text>
    </comment>
    <comment ref="O162" authorId="0" shapeId="0" xr:uid="{206B0A4F-8C2C-4581-9FC8-FC30C2471358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Duiding nodig</t>
        </r>
      </text>
    </comment>
    <comment ref="K165" authorId="0" shapeId="0" xr:uid="{299ECCF5-F58E-4BBF-8213-A85F5AC11D9A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500 voor activiteiten: docenten in opleiding worden niet vergoed</t>
        </r>
      </text>
    </comment>
    <comment ref="O165" authorId="0" shapeId="0" xr:uid="{A6E9CDBB-D31D-492C-885C-D92851109F65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500 voor activiteiten: docenten in opleiding worden niet vergoed</t>
        </r>
      </text>
    </comment>
    <comment ref="K171" authorId="0" shapeId="0" xr:uid="{BFB24C80-9D90-4879-BAFA-B94CDBE9FD05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Cursustekst herschrijven: betaald door SV?</t>
        </r>
      </text>
    </comment>
    <comment ref="O171" authorId="0" shapeId="0" xr:uid="{B0BA727E-FC28-473F-B163-5D60DA152EEC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Cursustekst herschrijven: betaald door SV?</t>
        </r>
      </text>
    </comment>
    <comment ref="K213" authorId="0" shapeId="0" xr:uid="{7C405B9F-DF77-4F5A-882B-D16B15AB6DBD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Screening te vroeg - 4950
Gezamenlijk trainingsweekend: 1600</t>
        </r>
      </text>
    </comment>
    <comment ref="O213" authorId="0" shapeId="0" xr:uid="{5534F043-84F9-471E-B9FE-8371FB272F41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Screening te vroeg - 4950
Gezamenlijk trainingsweekend: 1600</t>
        </r>
      </text>
    </comment>
    <comment ref="K218" authorId="0" shapeId="0" xr:uid="{A85AA901-F58A-4954-820D-D41608DE77B2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hier niet thuis</t>
        </r>
      </text>
    </comment>
    <comment ref="O218" authorId="0" shapeId="0" xr:uid="{3D32F593-56F8-419A-AA47-C6DEE0E1D9FE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hier niet thuis</t>
        </r>
      </text>
    </comment>
    <comment ref="K219" authorId="0" shapeId="0" xr:uid="{A2AB73E9-F13C-4FD8-8C66-8911AA5D5C7E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Zonder trainingspakken -1000
Trainingsweekend: 1800 - 1350 =450 (30 pp)</t>
        </r>
      </text>
    </comment>
    <comment ref="O219" authorId="0" shapeId="0" xr:uid="{0AE22E9D-D11D-48CD-A8BD-8C2E9794AA5F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Zonder trainingspakken -1000
Trainingsweekend: 1800 - 1350 =450 (30 pp)</t>
        </r>
      </text>
    </comment>
    <comment ref="K252" authorId="0" shapeId="0" xr:uid="{10819688-3C78-4B41-94B8-A0D8129F1B60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incl. 9000 </t>
        </r>
      </text>
    </comment>
    <comment ref="O252" authorId="0" shapeId="0" xr:uid="{54635C72-C519-4C54-8792-C6A6BEFDA166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incl. 9000 </t>
        </r>
      </text>
    </comment>
    <comment ref="K267" authorId="0" shapeId="0" xr:uid="{6A02EDA8-2BE1-46FA-BB06-72669082C19C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thuis bij de jeugdwerking, los van ippon/WKF en meer focus op stages en niet enkel wedstrijden</t>
        </r>
      </text>
    </comment>
    <comment ref="O267" authorId="0" shapeId="0" xr:uid="{89C98B8B-A741-4288-BC97-CDE883DBCEC6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Hoort thuis bij de jeugdwerking, los van ippon/WKF en meer focus op stages en niet enkel wedstrijden</t>
        </r>
      </text>
    </comment>
    <comment ref="K268" authorId="0" shapeId="0" xr:uid="{04B4974C-9A41-48CD-A5AB-FDE2A827AD09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Voor de volledige competitiecommissie</t>
        </r>
      </text>
    </comment>
    <comment ref="O268" authorId="0" shapeId="0" xr:uid="{A363519D-3723-4556-A686-30F1AD03C63F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Voor de volledige competitiecommissie</t>
        </r>
      </text>
    </comment>
    <comment ref="K282" authorId="0" shapeId="0" xr:uid="{B4A65625-1C87-473E-A80C-19E646D17473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O282" authorId="0" shapeId="0" xr:uid="{27787F8D-45D7-4C8F-959F-912F6C14F019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K285" authorId="0" shapeId="0" xr:uid="{447D9B89-E260-4019-AAC7-F80802AE3755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O285" authorId="0" shapeId="0" xr:uid="{7235A57E-C459-466E-957D-723F6A55DEFD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1800 + 200 inflatie</t>
        </r>
      </text>
    </comment>
    <comment ref="K288" authorId="0" shapeId="0" xr:uid="{8E2AB67C-1E38-44E9-A0C3-D3BD164E214A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2022 + minder ver dit jaar</t>
        </r>
      </text>
    </comment>
    <comment ref="O288" authorId="0" shapeId="0" xr:uid="{599720CB-C82F-4C0F-9099-72D30DDEAD13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Realisatie 2022 + minder ver dit jaar</t>
        </r>
      </text>
    </comment>
    <comment ref="K309" authorId="0" shapeId="0" xr:uid="{CED4A492-1C29-43A4-BBED-5320862923EE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Niet nodig voor zoveel # wedstrijden &gt; enkel wedstrijden waar elites ook naartoe gaan</t>
        </r>
      </text>
    </comment>
    <comment ref="O309" authorId="0" shapeId="0" xr:uid="{6BE5A298-6CF0-4358-9437-7AB3F2D87F54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Niet nodig voor zoveel # wedstrijden &gt; enkel wedstrijden waar elites ook naartoe gaan</t>
        </r>
      </text>
    </comment>
    <comment ref="K318" authorId="0" shapeId="0" xr:uid="{DFCE8906-0B8C-4A97-B8C0-01D886F134A6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EKF examen, geen nood aan WKF</t>
        </r>
      </text>
    </comment>
    <comment ref="O318" authorId="0" shapeId="0" xr:uid="{53A0B367-6EAC-4B24-8ADA-72D2C56F8F34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EKF examen, geen nood aan WKF</t>
        </r>
      </text>
    </comment>
    <comment ref="K320" authorId="0" shapeId="0" xr:uid="{96A1E242-E3BA-44E0-A38F-D6C6A95B24C1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Gezamelijke weekend</t>
        </r>
      </text>
    </comment>
    <comment ref="O320" authorId="0" shapeId="0" xr:uid="{E4BF79FD-5D94-47F8-9FA8-56DA52E7A76B}">
      <text>
        <r>
          <rPr>
            <b/>
            <sz val="9"/>
            <color indexed="81"/>
            <rFont val="Tahoma"/>
            <family val="2"/>
          </rPr>
          <t>Bruneel Kyra:</t>
        </r>
        <r>
          <rPr>
            <sz val="9"/>
            <color indexed="81"/>
            <rFont val="Tahoma"/>
            <family val="2"/>
          </rPr>
          <t xml:space="preserve">
Gezamelijke weekend</t>
        </r>
      </text>
    </comment>
    <comment ref="L353" authorId="1" shapeId="0" xr:uid="{87DDE287-F111-4359-9F11-5C8C00C2A96B}">
      <text>
        <r>
          <rPr>
            <sz val="11"/>
            <color theme="1"/>
            <rFont val="Calibri"/>
            <family val="2"/>
            <scheme val="minor"/>
          </rPr>
          <t>Kyra Bruneel:
17500</t>
        </r>
      </text>
    </comment>
    <comment ref="L434" authorId="1" shapeId="0" xr:uid="{489C4D89-426B-4D77-84B8-398D523E17FF}">
      <text>
        <r>
          <rPr>
            <sz val="11"/>
            <color theme="1"/>
            <rFont val="Calibri"/>
            <family val="2"/>
            <scheme val="minor"/>
          </rPr>
          <t>Kyra Bruneel:
243200</t>
        </r>
      </text>
    </comment>
    <comment ref="P434" authorId="1" shapeId="0" xr:uid="{E2FE4FFD-2528-4CBC-A037-E2A805A97A47}">
      <text>
        <r>
          <rPr>
            <sz val="11"/>
            <color theme="1"/>
            <rFont val="Calibri"/>
            <family val="2"/>
            <scheme val="minor"/>
          </rPr>
          <t>Kyra Bruneel:
243200</t>
        </r>
      </text>
    </comment>
  </commentList>
</comments>
</file>

<file path=xl/sharedStrings.xml><?xml version="1.0" encoding="utf-8"?>
<sst xmlns="http://schemas.openxmlformats.org/spreadsheetml/2006/main" count="3272" uniqueCount="949">
  <si>
    <t>Karate Vlaanderen</t>
  </si>
  <si>
    <t>Timing</t>
  </si>
  <si>
    <t>Status uitvoering actie/doelstelling</t>
  </si>
  <si>
    <t>Begroting</t>
  </si>
  <si>
    <t>Realisatie</t>
  </si>
  <si>
    <t>SD</t>
  </si>
  <si>
    <t>OD</t>
  </si>
  <si>
    <t>Actie</t>
  </si>
  <si>
    <t>Omschrijving</t>
  </si>
  <si>
    <t>Indicator</t>
  </si>
  <si>
    <t>Ana-lytische code</t>
  </si>
  <si>
    <t>opbrengsten
2021</t>
  </si>
  <si>
    <t>kosten
2022</t>
  </si>
  <si>
    <t>opbrengsten
2022</t>
  </si>
  <si>
    <t>kosten
2023</t>
  </si>
  <si>
    <t>opbrengsten
2023</t>
  </si>
  <si>
    <t>kosten
2024</t>
  </si>
  <si>
    <t>opbrengsten
2024</t>
  </si>
  <si>
    <t>kosten
2021</t>
  </si>
  <si>
    <t>VKF vormt haar identiteit</t>
  </si>
  <si>
    <t>SD001</t>
  </si>
  <si>
    <t xml:space="preserve">VKF zet zowel intern als extern karate, in al zijn facetten, op de kaart. </t>
  </si>
  <si>
    <t>OD001</t>
  </si>
  <si>
    <r>
      <rPr>
        <i/>
        <strike/>
        <sz val="11"/>
        <rFont val="Calibri"/>
        <family val="2"/>
        <scheme val="minor"/>
      </rPr>
      <t xml:space="preserve">Tegen eind 2022 heeft de VKF een nieuwe identiteit ontwikkeld met een nieuwe huisstijl. </t>
    </r>
    <r>
      <rPr>
        <i/>
        <sz val="11"/>
        <color rgb="FFFF0000"/>
        <rFont val="Calibri"/>
        <family val="2"/>
        <scheme val="minor"/>
      </rPr>
      <t xml:space="preserve">
Tegen eind 2024 heeft Karate Vlaanderenen nieuwe identiteit ontwikkeld in een nieuwe huisstijl die uitgedragen wordt bij alle communicatiekanalen.</t>
    </r>
  </si>
  <si>
    <t xml:space="preserve">Communicatie  </t>
  </si>
  <si>
    <t>3*/jaar</t>
  </si>
  <si>
    <t>A0001</t>
  </si>
  <si>
    <t>Werkgroep promotie/communicatie samenstellen</t>
  </si>
  <si>
    <t>okt</t>
  </si>
  <si>
    <t>Feb</t>
  </si>
  <si>
    <t>x</t>
  </si>
  <si>
    <t>Lopend</t>
  </si>
  <si>
    <t>OK</t>
  </si>
  <si>
    <t>SD1OD1A01</t>
  </si>
  <si>
    <t>A0002</t>
  </si>
  <si>
    <t>Bepalen van de missie/visie en de meerwaarde van karate (maatschappelijk, sociaal, ontwikkeling …)</t>
  </si>
  <si>
    <t>Doorlopend</t>
  </si>
  <si>
    <t>SD1OD1A02</t>
  </si>
  <si>
    <t>A0003</t>
  </si>
  <si>
    <r>
      <rPr>
        <strike/>
        <sz val="11"/>
        <color rgb="FF000000"/>
        <rFont val="Calibri"/>
        <family val="2"/>
      </rPr>
      <t xml:space="preserve">Samenwerking communicatiebureau om nieuwe huisstijl te ontwikkelen
</t>
    </r>
    <r>
      <rPr>
        <sz val="11"/>
        <color rgb="FFFF0000"/>
        <rFont val="Calibri"/>
        <family val="2"/>
      </rPr>
      <t>Samenwerking communicatiebureau om de communicatie te optimaliseren</t>
    </r>
  </si>
  <si>
    <t>doorlopend</t>
  </si>
  <si>
    <t>SD1OD1A03</t>
  </si>
  <si>
    <t>A0004</t>
  </si>
  <si>
    <t>Promotiekanalen afstemmen en promotiemateriaal ontwikkelen in nieuwe huisstijl + nieuwe website</t>
  </si>
  <si>
    <t>feb</t>
  </si>
  <si>
    <t>SD1OD1A04</t>
  </si>
  <si>
    <t>OD002</t>
  </si>
  <si>
    <t>Eind 2023 is de nieuwe huisstijl van de VKF zichtbaar binnen haar clubs en binnen de Vlaamse sportwereld.</t>
  </si>
  <si>
    <t>Promotie</t>
  </si>
  <si>
    <t>Universele tools ontwikkelen in de nieuwe huisstijl die elke club kan gebruiken</t>
  </si>
  <si>
    <t>Jan</t>
  </si>
  <si>
    <t>NOK</t>
  </si>
  <si>
    <t>SD1OD2A01</t>
  </si>
  <si>
    <t>Promotiemateriaal verspreiden bij interne en externe stakeholders…</t>
  </si>
  <si>
    <t>aug</t>
  </si>
  <si>
    <t>SD1OD2A02</t>
  </si>
  <si>
    <t>Promotie ( hetzij materiaal of activiteit ) om onze sport in de kijker te zetten</t>
  </si>
  <si>
    <t>SD1OD2A03</t>
  </si>
  <si>
    <t>OD003</t>
  </si>
  <si>
    <r>
      <rPr>
        <sz val="11"/>
        <color rgb="FF000000"/>
        <rFont val="Calibri"/>
        <family val="2"/>
      </rPr>
      <t xml:space="preserve">De VKF heeft tegen 2024 diverse promotiecampagnes om nieuwe leden aan te trekken op clubniveau
</t>
    </r>
    <r>
      <rPr>
        <sz val="11"/>
        <color rgb="FFFF0000"/>
        <rFont val="Calibri"/>
        <family val="2"/>
      </rPr>
      <t>(werd verplaatst van van SD3OD2 naar SD1OD3)</t>
    </r>
  </si>
  <si>
    <t>Advertentie</t>
  </si>
  <si>
    <t>Positieve karate verhalen delen op website, social media,…</t>
  </si>
  <si>
    <t>aug/sept</t>
  </si>
  <si>
    <t>SD1OD3A01</t>
  </si>
  <si>
    <t>VKF communiceert transparant</t>
  </si>
  <si>
    <t>SD002</t>
  </si>
  <si>
    <t>Gedurende de beleidsperiode blijft VKF verder inzetten op de professionalisering en eenvormigheid van de organisatie.</t>
  </si>
  <si>
    <t>Tegen het einde van de beleidsperiode scoort VKF op de 3 items van ‘goed bestuur’ (Transparantie, democratie en interen verantwoording) minimum 75%</t>
  </si>
  <si>
    <t>Score harde en zachte indicatoren</t>
  </si>
  <si>
    <t>Hervormen van de verschillende organen</t>
  </si>
  <si>
    <t>sept</t>
  </si>
  <si>
    <t>Doolopend</t>
  </si>
  <si>
    <t>Lopend
sportcommissies hervormd)</t>
  </si>
  <si>
    <t>SD2OD1A01</t>
  </si>
  <si>
    <t>Evalueren van de mandaten en taken van de verschillende organen</t>
  </si>
  <si>
    <t>SD2OD1A02</t>
  </si>
  <si>
    <t xml:space="preserve">Herwerken van het intern reglement om te voldoen aan de code goed bestuur, </t>
  </si>
  <si>
    <t>SD2OD1A03</t>
  </si>
  <si>
    <t>De federatie zet in op een aantal zachte indiciatoren</t>
  </si>
  <si>
    <t>SD2OD1A04</t>
  </si>
  <si>
    <t>Eind 2021 beschikt VKF over een intern communicatieplan.</t>
  </si>
  <si>
    <t>communicatieplan</t>
  </si>
  <si>
    <t>De communicatielijnen vastleggen binnen het organogram. Wie kan waar terecht voor welke informatie?</t>
  </si>
  <si>
    <t>mrt</t>
  </si>
  <si>
    <t>Deels in orde - nog vastleggen</t>
  </si>
  <si>
    <t>SD2OD2A01</t>
  </si>
  <si>
    <t>Implementeren van communicatieplan in de interne werking en ten aanzien van de stakeholders</t>
  </si>
  <si>
    <t>mei</t>
  </si>
  <si>
    <t>SD2OD2A02</t>
  </si>
  <si>
    <t>De federatie werkt verder aan een transparant en duidelijk financieel beleid</t>
  </si>
  <si>
    <t>Finacieel beleid</t>
  </si>
  <si>
    <t>Uitwerking van een lastenvermindering van het boekhoudpakket</t>
  </si>
  <si>
    <t>SD2OD3A01</t>
  </si>
  <si>
    <t>Opmaken van een transparante 3-maandelijkse financiële rapportering</t>
  </si>
  <si>
    <t>SD2OD3A02</t>
  </si>
  <si>
    <t>VKF zorgt voor verbinding</t>
  </si>
  <si>
    <t>SD003</t>
  </si>
  <si>
    <t xml:space="preserve">De VKF moet karate representatief maken als dé karatesport in Vlaanderen, waar alle clubs met elkaar verbonden zijn. </t>
  </si>
  <si>
    <t>Tegen 2024 beschikt de VKF over een gamma van activiteiten en initiatieven waarbinnen de verschillende karateka’s en strekkingen hun gading vinden.</t>
  </si>
  <si>
    <t>Lijst activiteiten</t>
  </si>
  <si>
    <t xml:space="preserve">Jaarlijks organiseert de VKF een ‘karatedag’ </t>
  </si>
  <si>
    <t>dec</t>
  </si>
  <si>
    <t>SD3OD1A01</t>
  </si>
  <si>
    <r>
      <t xml:space="preserve">Ontwikkelen van een intern online platform voor trainers, clubbestuurders, timekeepers en scheidsrechters 
</t>
    </r>
    <r>
      <rPr>
        <sz val="11"/>
        <rFont val="Calibri"/>
        <family val="2"/>
        <scheme val="minor"/>
      </rPr>
      <t>Verplaatst naar SD8OD1A004</t>
    </r>
  </si>
  <si>
    <t>SD3OD1A02</t>
  </si>
  <si>
    <t>Financieel, logistiek en administratief ondersteunen van de provinciale comités voor het organiseren van recreatieve en competitieve activiteiten</t>
  </si>
  <si>
    <t>SD3OD1A03</t>
  </si>
  <si>
    <t>SD004</t>
  </si>
  <si>
    <t>VKF creëert een aanbod ‘karate voor allen’</t>
  </si>
  <si>
    <t>Eind 2022 heeft de VKF een inclusiebeleid waarin G-karate en laagdrempelig sporten opgenomen zijn.</t>
  </si>
  <si>
    <t>G-beleid</t>
  </si>
  <si>
    <t xml:space="preserve">Installeren van een representatieve commissie voor G-karate </t>
  </si>
  <si>
    <t xml:space="preserve"> gesprekken lopend</t>
  </si>
  <si>
    <t>SD4OD1A01</t>
  </si>
  <si>
    <t>Definitie bepalen van G-karate</t>
  </si>
  <si>
    <t>SD4OD1A02</t>
  </si>
  <si>
    <t>Noden bevragen wat clubs nodig hebben om G-karate  te laten starten.</t>
  </si>
  <si>
    <t>SD4OD1A03</t>
  </si>
  <si>
    <r>
      <rPr>
        <sz val="11"/>
        <color rgb="FF000000"/>
        <rFont val="Calibri"/>
        <family val="2"/>
      </rPr>
      <t xml:space="preserve">Implementeren van een actieve G-werking </t>
    </r>
    <r>
      <rPr>
        <sz val="11"/>
        <color rgb="FFFF0000"/>
        <rFont val="Calibri"/>
        <family val="2"/>
      </rPr>
      <t>in Vlaanderen</t>
    </r>
  </si>
  <si>
    <t>SD4OD1A04</t>
  </si>
  <si>
    <t>SD005</t>
  </si>
  <si>
    <t xml:space="preserve">VKF zorgt voor een gezonde en ethische sportomgeving </t>
  </si>
  <si>
    <t>VKF breidt jaarlijks haar integriteitsbeleid verder uit met aandacht op ethische thema’s</t>
  </si>
  <si>
    <t>Integriteitsbeleid</t>
  </si>
  <si>
    <t xml:space="preserve">API – aanspreekpunt integriteit organiseren </t>
  </si>
  <si>
    <t>SD5OD1A01</t>
  </si>
  <si>
    <t>Preventie – vorming – sensibilisering organiseren (Bijscholingen)</t>
  </si>
  <si>
    <t>mei / okt</t>
  </si>
  <si>
    <t>SD5OD1A02</t>
  </si>
  <si>
    <t>Adviesorgaan voorzien dat proactief en reactief advies kan verlenen aan het bestuur en API van de federatie</t>
  </si>
  <si>
    <t>SD5OD1A03</t>
  </si>
  <si>
    <t>Gedragscodes hanteren</t>
  </si>
  <si>
    <t>SD5OD1A04</t>
  </si>
  <si>
    <t>A0005</t>
  </si>
  <si>
    <t>Handelingsprotocol hebben en up to date houden</t>
  </si>
  <si>
    <t>SD5OD1A05</t>
  </si>
  <si>
    <t>A0006</t>
  </si>
  <si>
    <t>Tuchtrechtelijk systeem hebben, specifiek voor grensoverschrijdend gedrag</t>
  </si>
  <si>
    <t>SD5OD1A06</t>
  </si>
  <si>
    <t>A0007</t>
  </si>
  <si>
    <t xml:space="preserve">Sportclubondersteuning ‘integriteitsbeleid op clubniveau organiseren </t>
  </si>
  <si>
    <t>SD5OD1A07</t>
  </si>
  <si>
    <t>A0008</t>
  </si>
  <si>
    <t>Integriteitsbeleid uitbreiden met kwaliteit, preventie en aanpak op basis van ethisch thema</t>
  </si>
  <si>
    <t>SD5OD1A08</t>
  </si>
  <si>
    <t>A0009</t>
  </si>
  <si>
    <t>Tools aan clubs aanbieden ter ondersteuning</t>
  </si>
  <si>
    <t>SD5OD1A09</t>
  </si>
  <si>
    <t>A0010</t>
  </si>
  <si>
    <t>Netwerk van API’s installeren (provinciaal comité, leerschool, clubs)</t>
  </si>
  <si>
    <t>SD5OD1A10</t>
  </si>
  <si>
    <t>A0011</t>
  </si>
  <si>
    <t>Jaarlijks integriteitsbeleid evalueren op basis van preventie en aanpak a.d.h.v. eventuele cases</t>
  </si>
  <si>
    <t>SD5OD1A11</t>
  </si>
  <si>
    <t>A0012</t>
  </si>
  <si>
    <t>Opvragen van het strafuittreksel model II bij alle hoofdtrainers, bestuurders en personeel</t>
  </si>
  <si>
    <t>SD5OD1A12</t>
  </si>
  <si>
    <t>A0013</t>
  </si>
  <si>
    <t>Deelnemen aan de initiatieven van organisaties in verband met grote maatschappelijke en relevante thema’s</t>
  </si>
  <si>
    <t>SD5OD1A13</t>
  </si>
  <si>
    <t>A0014</t>
  </si>
  <si>
    <t>Clubs ondersteunen om deel te nemen aan organisaties in verband met grote maatschappelijke en relevante thema’s</t>
  </si>
  <si>
    <t>SD5OD1A14</t>
  </si>
  <si>
    <t xml:space="preserve">VKF voert een beleid rond gezond sporten </t>
  </si>
  <si>
    <t>Gezond sporten beleid</t>
  </si>
  <si>
    <t>Er is een GES-commissie met minimaal een dokter, een lid van he bestuursorgaan en een trainer of sporttechnisch coördinator</t>
  </si>
  <si>
    <t>SD5OD2A01</t>
  </si>
  <si>
    <t>Registreren en analyseren van sport specifiek risico’s</t>
  </si>
  <si>
    <t>SD5OD2A02</t>
  </si>
  <si>
    <t>Leden informeren over letselpreventie via verschillende manieren bijscholingen, online platform Get fit 2 spot,…</t>
  </si>
  <si>
    <t>SD5OD2A03</t>
  </si>
  <si>
    <t>leden informeren over vragenlijst www.sportkeuring .be</t>
  </si>
  <si>
    <t>SD5OD2A04</t>
  </si>
  <si>
    <t>Onderzoeken of een sportmedisch onderzoek binnen VKF nodig is in overleg met SKA</t>
  </si>
  <si>
    <t>SD5OD2A05</t>
  </si>
  <si>
    <t>Trainers informeren over tool van GSV rond ontwikkeling van de fysieke en mentale vaardigheden en de meest voorkomende sportletsels bij kinderen.</t>
  </si>
  <si>
    <t>SD5OD2A06</t>
  </si>
  <si>
    <t>Elite, trainers en alle belanghebbenden informeren over gezond sporten en dopinggebruik</t>
  </si>
  <si>
    <t>SD5OD2A07</t>
  </si>
  <si>
    <t>Opmaken van een hygiëne protocol voor sportclubs (Covid-19)</t>
  </si>
  <si>
    <t>SD5OD2A08</t>
  </si>
  <si>
    <t>VKF zorgt voor ontwikkeling, een kans om te groeien met ondersteuning</t>
  </si>
  <si>
    <t>SD006</t>
  </si>
  <si>
    <t>De VKF streeft ernaar dat alle clubtrainers een kwalitatieve standaard bereiken.</t>
  </si>
  <si>
    <t>VKF promoot en organiseert bijscholingen voor clubtrainers en elitetrainers.</t>
  </si>
  <si>
    <t>bijscholingen</t>
  </si>
  <si>
    <t>Planning opmaken en up-to-date houden van relevante bijscholingen</t>
  </si>
  <si>
    <t>SD6OD1A01</t>
  </si>
  <si>
    <t>Bijscholing organiseren</t>
  </si>
  <si>
    <t>SD6OD1A02</t>
  </si>
  <si>
    <t>Actief communiceren naar de doelgroep</t>
  </si>
  <si>
    <t>SD6OD1A03</t>
  </si>
  <si>
    <t xml:space="preserve">VKF stimuleert de clublesgevers in het behalen van een VTS-diploma </t>
  </si>
  <si>
    <t>Behaalde VTS diploma's</t>
  </si>
  <si>
    <t>In overleg met denkcel worden VTS-cursussen/bijscholingen georganiseerd</t>
  </si>
  <si>
    <t>SD6OD2A01</t>
  </si>
  <si>
    <t>Promotie voor de cursussen via website, facebook, clubmailing,…</t>
  </si>
  <si>
    <t>SD6OD2A02</t>
  </si>
  <si>
    <t>Financiële incentive bij het behalen van een VTS-diploma</t>
  </si>
  <si>
    <t>SD6OD2A03</t>
  </si>
  <si>
    <t>Gediplomeerden in de kijker plaatsen op website, op AV, …</t>
  </si>
  <si>
    <t>SD6OD2A04</t>
  </si>
  <si>
    <t>Attesten/diploma’s zichtbaar op de CV van de trainer in het onlineledenprogramma</t>
  </si>
  <si>
    <t>SD6OD2A05</t>
  </si>
  <si>
    <t>Ter beschikking stellen van afgedrukte cursusteksten aan de cursisten</t>
  </si>
  <si>
    <t>SD6OD2A06</t>
  </si>
  <si>
    <t>Ontwikkelen van E-learning pakket voor verschillende vakken van de VTS-opleidingen. </t>
  </si>
  <si>
    <t>SD6OD2A07</t>
  </si>
  <si>
    <t>Tegen 2024 bezitten alle trainers van de elite van beide wedstrijdsystemen het hoogst mogelijke VTS-diploma en volgen ze minimum 1 keer per jaar een bijscholing</t>
  </si>
  <si>
    <t>diploma's trainers</t>
  </si>
  <si>
    <t>De elitetrainers/coachen volgen de hoogste opleiding binnen VTS binnen de sporttak karate (trainer B)</t>
  </si>
  <si>
    <t>SD6OD3A01</t>
  </si>
  <si>
    <t>Alle elitetrainers en -coachen volgen de door de VKF georganiseerde seminaries/bijscholingen.</t>
  </si>
  <si>
    <t>SD6OD3A02</t>
  </si>
  <si>
    <t>OD004</t>
  </si>
  <si>
    <t>De VKF ondersteunt de leerscholen bij de organisatie van de instructie en graduatie gedurende de ganse beleidsperiode</t>
  </si>
  <si>
    <t>Organisatie van instructie en graduatie bij leerscholen</t>
  </si>
  <si>
    <t xml:space="preserve">Er wordt een plan opgemaakt voor de ondersteuning van de leerscholen </t>
  </si>
  <si>
    <t>SD6OD4A01</t>
  </si>
  <si>
    <t>Er wordt op de website een platform gemaakt met duidelijke informatie voor de leden waar ze voor wat terecht kunnen.</t>
  </si>
  <si>
    <t>SD6OD4A02</t>
  </si>
  <si>
    <t>In de kalender worden de VKF-activiteiten van de erkende leerscholen inzake graduatie en instructie mee opgenomen</t>
  </si>
  <si>
    <t>SD6OD4A03</t>
  </si>
  <si>
    <t>Homologatiecommissie</t>
  </si>
  <si>
    <t>1*/jaar</t>
  </si>
  <si>
    <t xml:space="preserve">CHOMOL    </t>
  </si>
  <si>
    <t>OD005</t>
  </si>
  <si>
    <t>VKF bestendigt en zet in op een kwaliteitsvolle opleiding van haar clubtrainers</t>
  </si>
  <si>
    <t xml:space="preserve">Organisatie van opleidingen </t>
  </si>
  <si>
    <t>Opvolging VTS werking door DSKO</t>
  </si>
  <si>
    <t>SD6OD5A01</t>
  </si>
  <si>
    <t>Organiseren van VTS-opleidingen in overleg met VTS werking</t>
  </si>
  <si>
    <t>SD6OD5A02</t>
  </si>
  <si>
    <t>Begeleiden van cursisten door docenten bij de stageopdracht van de lopende opleiding</t>
  </si>
  <si>
    <t>SD6OD5A03</t>
  </si>
  <si>
    <t>Opvolgen en begeleiden van nieuwe docenten: werkvergaderingen</t>
  </si>
  <si>
    <t>SD6OD5A04</t>
  </si>
  <si>
    <t xml:space="preserve">Opleiding van nieuwe docenten </t>
  </si>
  <si>
    <t>SD6OD5A05</t>
  </si>
  <si>
    <t xml:space="preserve">Ter beschikking stellen van lesgeefmateriaal aan nieuwe docenten </t>
  </si>
  <si>
    <t>SD6OD5A06</t>
  </si>
  <si>
    <t xml:space="preserve">Volgen van bijscholingen door docenten </t>
  </si>
  <si>
    <t>SD6OD5A07</t>
  </si>
  <si>
    <t>Updaten van cursusteksten (Veilig sporten preventief en curatief)</t>
  </si>
  <si>
    <t>SD6OD5A08</t>
  </si>
  <si>
    <t>SD007</t>
  </si>
  <si>
    <t>De VKF zorgt voor een kwalitatief competitieaanbod met aandacht voor de ontwikkeling van elk individu.</t>
  </si>
  <si>
    <t>Tegen het einde van de beleidsperiode werkt VKF een competitieaanbod uit op minstens drie niveaus voor zowel Ippon als WKF, waarbij er op elk niveau jaarlijks minstens 2 wedstrijden plaatsvinden.</t>
  </si>
  <si>
    <t>Uitgewerkt competitieaanbod</t>
  </si>
  <si>
    <t xml:space="preserve">Opmaken van een reglement waarbij elke wedstrijd een label krijgt met vermelding </t>
  </si>
  <si>
    <t>jan</t>
  </si>
  <si>
    <t>SD7OD1A01</t>
  </si>
  <si>
    <t>Communiceren naar wedstrijdorganisatoren en leden</t>
  </si>
  <si>
    <t>juni</t>
  </si>
  <si>
    <t>SD7OD1A02</t>
  </si>
  <si>
    <t>Implementeren van de labels bij organisatie van alle wedstrijden</t>
  </si>
  <si>
    <t>SD7OD1A03</t>
  </si>
  <si>
    <t>Organisatie van een jaarlijks VKF kampioenschap Ippon</t>
  </si>
  <si>
    <t>SD7OD1A04</t>
  </si>
  <si>
    <t>Organisatie van een jaarlijks VKF kampioenschap WKF-systeem</t>
  </si>
  <si>
    <t>SD7OD1A05</t>
  </si>
  <si>
    <t>Tweejaarlijkse ondersteuning van een nationaal kampioenschap WKF systeem</t>
  </si>
  <si>
    <t>SD7OD1A06</t>
  </si>
  <si>
    <t>Administratieve en financiële ondersteuning van provinciale kampioenschappen</t>
  </si>
  <si>
    <t>SD7OD1A07</t>
  </si>
  <si>
    <t>Wedstrijdmateriaal</t>
  </si>
  <si>
    <t>SD7OD1A08</t>
  </si>
  <si>
    <t>Praktijktrainingen timekeepers</t>
  </si>
  <si>
    <t>SD7OD1A09</t>
  </si>
  <si>
    <t>Eind 2024 heeft VKF een Long Term Ahtlete Development (LTAD) met aanacht voor talenten</t>
  </si>
  <si>
    <t>LTAD plan</t>
  </si>
  <si>
    <t>Uitwerken van ontwikkelingslijn voor karate</t>
  </si>
  <si>
    <t>SD7OD2A01</t>
  </si>
  <si>
    <t>Testen ontwikkelen om te bepalen wie tot de elite kan behoren</t>
  </si>
  <si>
    <t>SD7OD2A02</t>
  </si>
  <si>
    <t>Uitwerken van een scoutingsysteem en hoe omgaan met talentvolle jongeren</t>
  </si>
  <si>
    <t>SD7OD2A03</t>
  </si>
  <si>
    <t>Organiseren van elitetrainingen Ippon</t>
  </si>
  <si>
    <t>SD7OD2A04</t>
  </si>
  <si>
    <t>Organiseren van elitetrainingen WKF-systeem</t>
  </si>
  <si>
    <t>SD7OD2A05</t>
  </si>
  <si>
    <t>Deelname aan internationale wedstrijden en kampioenschappen ippon</t>
  </si>
  <si>
    <t>SD7OD2A06</t>
  </si>
  <si>
    <t>Deelname aan internationale wedstrijden en kampioenschappen WKF-systeem</t>
  </si>
  <si>
    <t>SD7OD2A07</t>
  </si>
  <si>
    <t>Jeugdwerking elite Ippon bevorderen</t>
  </si>
  <si>
    <t>SD7OD2A08</t>
  </si>
  <si>
    <t>Competiecommissie WKF</t>
  </si>
  <si>
    <t xml:space="preserve">CWKFCO   </t>
  </si>
  <si>
    <t>Competiecommissie IPPON</t>
  </si>
  <si>
    <t xml:space="preserve"> CIPE </t>
  </si>
  <si>
    <t>Topsport commissie</t>
  </si>
  <si>
    <t xml:space="preserve">CTOP    </t>
  </si>
  <si>
    <t xml:space="preserve">De VKF bewerkstelligt gedurende de hele beleidsperiode een kwalitatieve scheidsrechterswerking </t>
  </si>
  <si>
    <t>Uitbouwen van een kwalitatief scheidsrechterskorps dat consistent presteert over alle stijlgroepen en provincies zodat kampers op een rechtvaardige en motiverende manier worden gearbitreerd.</t>
  </si>
  <si>
    <t>SD7OD3A01</t>
  </si>
  <si>
    <t xml:space="preserve">Leveren van evenwichtig samengestelde scheidsrechterteam en timekeepers voor op het Vlaams kampioenschap Ippon </t>
  </si>
  <si>
    <t>SD7OD3A02</t>
  </si>
  <si>
    <t>Leveren van evenwichtig samengestelde scheidsrechterteam en timekeepers voor op het Vlaams kampioenschap WKF- systeem</t>
  </si>
  <si>
    <t>SD7OD3A03</t>
  </si>
  <si>
    <t>Leveren van evenwichtig samengestelde scheidsrechterteam en timekeepers voor het Nationale kampioenschap WKF-systeem</t>
  </si>
  <si>
    <t>SD7OD3A04</t>
  </si>
  <si>
    <t>Uitbouwen van een doorlopend leertraject waarbij scheidsrechters zowel pedagogisch als door ervaring ondersteund worden in hun continue ontwikkeling Ippon</t>
  </si>
  <si>
    <t>SD7OD3A05</t>
  </si>
  <si>
    <t>Uitbouwen van een doorlopend leertraject waarbij scheidsrechters zowel pedagogisch als door ervaring ondersteund worden in hun continue ontwikkeling WKF-systeem</t>
  </si>
  <si>
    <t>SD7OD3A06</t>
  </si>
  <si>
    <t>Vertegenwoordigen van de VKF-ippon scheidsrechters in het buitenland alsook het afvaardigen van scheidsrechters naar binnen- en buitenlandse wedstrijden.</t>
  </si>
  <si>
    <t>SD7OD3A07</t>
  </si>
  <si>
    <t>Vertegenwoordigen van de VKF-WKF scheidsrechters in het buitenland alsook het afvaardigen van scheidsrechters naar binnen- en buitenlandse wedstrijden.</t>
  </si>
  <si>
    <t>SD7OD3A08</t>
  </si>
  <si>
    <t>Volgen van internationale cursussen ippon</t>
  </si>
  <si>
    <t>SD7OD3A09</t>
  </si>
  <si>
    <t>Volgen van internationale cursussen WKF</t>
  </si>
  <si>
    <t>SD7OD3A10</t>
  </si>
  <si>
    <t>Organiseren van en jaarlijks WKF seminarie</t>
  </si>
  <si>
    <t>SD7OD3A11</t>
  </si>
  <si>
    <t>Verzorgen van wedstrijdbegeleidig op alle wedstrijden WKF</t>
  </si>
  <si>
    <t>SD7OD3A12</t>
  </si>
  <si>
    <t>Voorzien van een jaarlijkse incentive voor de scheidsrechters WKF</t>
  </si>
  <si>
    <t>SD7OD3A13</t>
  </si>
  <si>
    <r>
      <t xml:space="preserve">Arbitrage commissie WKF-systeem
</t>
    </r>
    <r>
      <rPr>
        <sz val="11"/>
        <color rgb="FFFF0000"/>
        <rFont val="Calibri"/>
        <family val="2"/>
        <scheme val="minor"/>
      </rPr>
      <t>Zit mee in de competitiecommissie WKF</t>
    </r>
  </si>
  <si>
    <t xml:space="preserve">  CAWKF   </t>
  </si>
  <si>
    <t>A0015</t>
  </si>
  <si>
    <r>
      <rPr>
        <strike/>
        <sz val="11"/>
        <color rgb="FF000000"/>
        <rFont val="Calibri"/>
        <family val="2"/>
        <scheme val="minor"/>
      </rPr>
      <t xml:space="preserve">Arbitrage commissie Ippon 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Zit mee in de competitiecommissie Ippon</t>
    </r>
  </si>
  <si>
    <t xml:space="preserve"> CAIP       </t>
  </si>
  <si>
    <t>SD008</t>
  </si>
  <si>
    <t xml:space="preserve">VKF ondersteunt haar clubs in administratieve verplichtingen </t>
  </si>
  <si>
    <t xml:space="preserve">Eind 2024 is de clubadministratie vereenvoudigd inzake clubtrainingen en examens </t>
  </si>
  <si>
    <t>adm vereenvoudiging</t>
  </si>
  <si>
    <r>
      <rPr>
        <strike/>
        <sz val="11"/>
        <color rgb="FF000000"/>
        <rFont val="Calibri"/>
        <family val="2"/>
      </rPr>
      <t xml:space="preserve">De VKF onderzoekt of er een facturatiemodule kan toegevoegd worden aan het ledenbestand kan toegevoegd worden voor de clubs
</t>
    </r>
    <r>
      <rPr>
        <sz val="11"/>
        <color rgb="FFFF0000"/>
        <rFont val="Calibri"/>
        <family val="2"/>
      </rPr>
      <t>Ledenprogramma (federatie/clubs)</t>
    </r>
  </si>
  <si>
    <t>SD8OD1A01</t>
  </si>
  <si>
    <r>
      <rPr>
        <strike/>
        <sz val="11"/>
        <color rgb="FF000000"/>
        <rFont val="Calibri"/>
        <family val="2"/>
      </rPr>
      <t xml:space="preserve">Digitale tool lanceren voor het bijhouden van trainingen en andere
</t>
    </r>
    <r>
      <rPr>
        <sz val="11"/>
        <color rgb="FFFF0000"/>
        <rFont val="Calibri"/>
        <family val="2"/>
      </rPr>
      <t>Extra modules voor ledenprogramma programmeren</t>
    </r>
  </si>
  <si>
    <t>SD8OD1A02</t>
  </si>
  <si>
    <r>
      <t xml:space="preserve">Vergunningskaarten vervangen door QR-code of RFID 
</t>
    </r>
    <r>
      <rPr>
        <sz val="11"/>
        <color rgb="FFFF0000"/>
        <rFont val="Calibri"/>
        <family val="2"/>
        <scheme val="minor"/>
      </rPr>
      <t>niet langer nodig - nieuw ledenprogramma</t>
    </r>
  </si>
  <si>
    <t>SD8OD1A03</t>
  </si>
  <si>
    <t>Ontwikkelen van een intern online platform voor trainers, clubbestuurders, timekeepers en scheidsrechters</t>
  </si>
  <si>
    <t>SD8OD1A04</t>
  </si>
  <si>
    <t xml:space="preserve">Eind 2022 kan de club op ondersteuning rekenen inzake alle administratieverplichtingen </t>
  </si>
  <si>
    <t>ondersteuningstools</t>
  </si>
  <si>
    <t xml:space="preserve">Informatie wettelijke verplichtingen jaarlijks evalueren en bezorgen aan de clubs </t>
  </si>
  <si>
    <t>SD8OD2A01</t>
  </si>
  <si>
    <t>Gelijkvormige standaardsjablonen lanceren en digitaliseren (VZW, GDPR…)</t>
  </si>
  <si>
    <t>SD8OD2A02</t>
  </si>
  <si>
    <t>Alle documenten/informatie op het platform (ledenprogramma, intern platform…) plaatsen</t>
  </si>
  <si>
    <t>SD8OD2A03</t>
  </si>
  <si>
    <t>Beleidsfocus jeugd</t>
  </si>
  <si>
    <t>SD009</t>
  </si>
  <si>
    <t>Tegen eind 2024 is 60% van de clubs met een jeugdwerking ingestapt op het jeugdproject ter verbetering van de kwalitatieve jeugdwerking</t>
  </si>
  <si>
    <t>Vanaf 2021 wordt het Kid-karateFonds geïmplementeerd</t>
  </si>
  <si>
    <t>Kid-Karate Fonds</t>
  </si>
  <si>
    <t>Aanstellen van een jeugdverantwoordelijke binnen de federatie</t>
  </si>
  <si>
    <t>SD9OD1A01</t>
  </si>
  <si>
    <t>Installeren van een jeugdcommissie</t>
  </si>
  <si>
    <t>SD9OD1A02</t>
  </si>
  <si>
    <t>Infomoment organiseren voor de geïnteresseerde clubs</t>
  </si>
  <si>
    <t>apr</t>
  </si>
  <si>
    <t>SD9OD1A03</t>
  </si>
  <si>
    <t>Communiceren van de reglementen van het Kid-Karate Fonds</t>
  </si>
  <si>
    <t>SD9OD1A04</t>
  </si>
  <si>
    <t>Jaarlijks worden de reglementen grondig geëvalueerd</t>
  </si>
  <si>
    <t>SD9OD1A05</t>
  </si>
  <si>
    <t>Subsidie uitbetalen aan clubs</t>
  </si>
  <si>
    <t>SD9OD1A06</t>
  </si>
  <si>
    <t xml:space="preserve">Aantal deelnemende clubs stijgt elk jaar met 10 % </t>
  </si>
  <si>
    <t>Het gemiddeld behaald aantal punten stijgt jaarlijks</t>
  </si>
  <si>
    <t>De VKF voorziet een aantal hulpmiddelen om de websites van de clubs te helpen verbeteren</t>
  </si>
  <si>
    <t>SD9OD2A01</t>
  </si>
  <si>
    <t>De VKF zorgt voor een uitgebreider aanbod aan jeugdactiviteiten</t>
  </si>
  <si>
    <t>SD9OD2A02</t>
  </si>
  <si>
    <t>De VKF zorgt voor voldoende bijscholingsactiviteiten</t>
  </si>
  <si>
    <t>SD9OD2A03</t>
  </si>
  <si>
    <t>Werkingskosten</t>
  </si>
  <si>
    <t xml:space="preserve"> </t>
  </si>
  <si>
    <t>A</t>
  </si>
  <si>
    <t>ADMINISTRATIE</t>
  </si>
  <si>
    <t xml:space="preserve">ADM       </t>
  </si>
  <si>
    <t>S</t>
  </si>
  <si>
    <t>KANTOORRUIMTE</t>
  </si>
  <si>
    <t xml:space="preserve">SECR      </t>
  </si>
  <si>
    <t>V</t>
  </si>
  <si>
    <t>VERZEKERINGEN</t>
  </si>
  <si>
    <t>Repatriëringsverzekering</t>
  </si>
  <si>
    <t xml:space="preserve">REPVERZ   </t>
  </si>
  <si>
    <t>Annulatieverzekering</t>
  </si>
  <si>
    <t xml:space="preserve">ANNULVERZ </t>
  </si>
  <si>
    <t>Rechtsbijstandsverzekering</t>
  </si>
  <si>
    <t>RECHTVERZ</t>
  </si>
  <si>
    <t>Decretale verzekering</t>
  </si>
  <si>
    <t xml:space="preserve">DECVERZ </t>
  </si>
  <si>
    <t>Verzekering BA Bestuur</t>
  </si>
  <si>
    <t>VERZBA</t>
  </si>
  <si>
    <t>Verzekering brand huur zaal clubs</t>
  </si>
  <si>
    <t>VERZBRAND</t>
  </si>
  <si>
    <t>Brandverzekering secretariaat</t>
  </si>
  <si>
    <t>RVB</t>
  </si>
  <si>
    <t>BESTUURDERS</t>
  </si>
  <si>
    <t>AV</t>
  </si>
  <si>
    <t>ALGEMENE VERGADERING</t>
  </si>
  <si>
    <t xml:space="preserve">AV        </t>
  </si>
  <si>
    <t>C</t>
  </si>
  <si>
    <t>COMMISSIES</t>
  </si>
  <si>
    <t>Juridische en Tuchtcommissie</t>
  </si>
  <si>
    <t xml:space="preserve">CJUR      </t>
  </si>
  <si>
    <t>NATIONALE KOEPEL BKF</t>
  </si>
  <si>
    <t xml:space="preserve">BKF       </t>
  </si>
  <si>
    <t>PERSONEEL</t>
  </si>
  <si>
    <t xml:space="preserve">PERS      </t>
  </si>
  <si>
    <t xml:space="preserve">CORONA </t>
  </si>
  <si>
    <t>CORONA</t>
  </si>
  <si>
    <t>ANDERE UITGAVEN</t>
  </si>
  <si>
    <t>OVERHEAD</t>
  </si>
  <si>
    <t>Bijdrage VSF</t>
  </si>
  <si>
    <t>Bijdrage VST</t>
  </si>
  <si>
    <t xml:space="preserve">  </t>
  </si>
  <si>
    <t xml:space="preserve">Bankkosten </t>
  </si>
  <si>
    <t>VSF</t>
  </si>
  <si>
    <t>Belgisch Staatsblad</t>
  </si>
  <si>
    <t>VDT</t>
  </si>
  <si>
    <t>Onvoorziene</t>
  </si>
  <si>
    <t>Geschenken en representatie</t>
  </si>
  <si>
    <t>KOSTEN VORIG BOEKJAAR</t>
  </si>
  <si>
    <t xml:space="preserve">VB    </t>
  </si>
  <si>
    <t xml:space="preserve">UITZONDERLIJKE KOSTEN </t>
  </si>
  <si>
    <t>UK</t>
  </si>
  <si>
    <t xml:space="preserve">    </t>
  </si>
  <si>
    <t>OPBRENGSTEN</t>
  </si>
  <si>
    <t>I01</t>
  </si>
  <si>
    <t>Lidgelden, schenkingen en subsidies</t>
  </si>
  <si>
    <t>VERGUNNINGSBIJDRAGE - LIDGELDEN</t>
  </si>
  <si>
    <t>Lidgelden clubs</t>
  </si>
  <si>
    <t xml:space="preserve">LIDGCLUB  </t>
  </si>
  <si>
    <t>Vergunningsbijdragen karatebeoefenaars</t>
  </si>
  <si>
    <t xml:space="preserve">LIDGVERG  </t>
  </si>
  <si>
    <t xml:space="preserve">SUBSIDIES </t>
  </si>
  <si>
    <t>Decreet GS: algemene werkingssubsidie</t>
  </si>
  <si>
    <t xml:space="preserve">DECRSUBS  </t>
  </si>
  <si>
    <t>Topsport</t>
  </si>
  <si>
    <t xml:space="preserve">TOPSUBS   </t>
  </si>
  <si>
    <t>VIA middelen</t>
  </si>
  <si>
    <t>VIA</t>
  </si>
  <si>
    <t>RB</t>
  </si>
  <si>
    <t>RECUPERATIE BIJDRAGEN</t>
  </si>
  <si>
    <t>Inschrijvingsgeld cursussen</t>
  </si>
  <si>
    <t>INSCHRIJV</t>
  </si>
  <si>
    <t>Andere bijdragen</t>
  </si>
  <si>
    <t>DIVBIJDR</t>
  </si>
  <si>
    <t>OPBRENGSTEN DRUKWERKEN</t>
  </si>
  <si>
    <t>OPBRDRKW</t>
  </si>
  <si>
    <t>W10</t>
  </si>
  <si>
    <t xml:space="preserve">ANDERE INKOMSTEN </t>
  </si>
  <si>
    <t>Diverse</t>
  </si>
  <si>
    <t>ANDDIV</t>
  </si>
  <si>
    <t xml:space="preserve">Open Betalingen </t>
  </si>
  <si>
    <t xml:space="preserve">OPBET     </t>
  </si>
  <si>
    <t xml:space="preserve">Uitzonderlijke </t>
  </si>
  <si>
    <t>ANDUITZ</t>
  </si>
  <si>
    <t>EINDTOTAAL:</t>
  </si>
  <si>
    <t>Verschil:</t>
  </si>
  <si>
    <t>status</t>
  </si>
  <si>
    <t>Verantwoordelijke</t>
  </si>
  <si>
    <r>
      <rPr>
        <i/>
        <sz val="11"/>
        <rFont val="Calibri"/>
        <family val="2"/>
        <scheme val="minor"/>
      </rPr>
      <t xml:space="preserve">Tegen eind 2022 heeft de VKF een nieuwe identiteit ontwikkeld met een nieuwe huisstijl. </t>
    </r>
    <r>
      <rPr>
        <i/>
        <sz val="11"/>
        <color rgb="FFFF0000"/>
        <rFont val="Calibri"/>
        <family val="2"/>
        <scheme val="minor"/>
      </rPr>
      <t xml:space="preserve">
Tegen eind 2024 heeft Karate Vlaanderenen nieuwe identiteit ontwikkeld in een nieuwe huisstijl die uitgedragen wordt bij alle communicatiekanalen.</t>
    </r>
  </si>
  <si>
    <t>Werkgroep commmunicatie</t>
  </si>
  <si>
    <t>Doel en rol werkgroep bepalen</t>
  </si>
  <si>
    <t>Vacatures uitschrijven</t>
  </si>
  <si>
    <t>Werkgroep installeren en functie bepalen</t>
  </si>
  <si>
    <t>Dit uitwerken met de werkgroep</t>
  </si>
  <si>
    <t>Deze waarden uitdragen in de communicatie</t>
  </si>
  <si>
    <r>
      <rPr>
        <strike/>
        <sz val="11"/>
        <rFont val="Calibri"/>
        <family val="2"/>
        <scheme val="minor"/>
      </rPr>
      <t>Samenwerking communicatiebureau om nieuwe huisstijl te ontwikkelen</t>
    </r>
    <r>
      <rPr>
        <sz val="11"/>
        <color rgb="FFFF0000"/>
        <rFont val="Calibri"/>
        <family val="2"/>
        <scheme val="minor"/>
      </rPr>
      <t xml:space="preserve">
Samenwerking communicatiebureau om de communicatie te optimaliseren</t>
    </r>
  </si>
  <si>
    <t>Figure 8 (website</t>
  </si>
  <si>
    <t>Verm (design)</t>
  </si>
  <si>
    <t>Dinoo (communicatie / copy Wright</t>
  </si>
  <si>
    <t>Tool voor opvolging social media (kontentino)</t>
  </si>
  <si>
    <t>Startpakket voor de clubs</t>
  </si>
  <si>
    <t>SV</t>
  </si>
  <si>
    <t>Promotiemateriaal voor de clubs (/folders/extra tool website…)</t>
  </si>
  <si>
    <t>Promovideo's</t>
  </si>
  <si>
    <t>Bedrijf zoeken waar we mee zullen samenwerken</t>
  </si>
  <si>
    <t>Gadgets bepalen</t>
  </si>
  <si>
    <t>Bestellen en verspreiden</t>
  </si>
  <si>
    <t>nov</t>
  </si>
  <si>
    <t>ondersteuning bij inititaties en andere</t>
  </si>
  <si>
    <r>
      <t xml:space="preserve">De VKF heeft tegen 2024 diverse promotiecampagnes om nieuwe leden aan te trekken op clubniveau
</t>
    </r>
    <r>
      <rPr>
        <sz val="11"/>
        <color rgb="FFFF0000"/>
        <rFont val="Calibri"/>
        <family val="2"/>
        <scheme val="minor"/>
      </rPr>
      <t>(werd verplaatst van van SD3OD2 naar SD1OD3)</t>
    </r>
  </si>
  <si>
    <t>Filmpjes en foto's opvragen bij clubs en na activiteiten</t>
  </si>
  <si>
    <t>Social media campagne "back to karate"</t>
  </si>
  <si>
    <t>BO
Werkgroep</t>
  </si>
  <si>
    <t>Evalueren en hervormen homologatiecommissies</t>
  </si>
  <si>
    <t>Evalueren werking pronvinciale comites</t>
  </si>
  <si>
    <t>Nov</t>
  </si>
  <si>
    <t>Evalueren leerscholen</t>
  </si>
  <si>
    <t>Zelfevalautie BO</t>
  </si>
  <si>
    <t>Evaluatie personeel</t>
  </si>
  <si>
    <t>Evaluatie commissies</t>
  </si>
  <si>
    <t>Stand van zaken verschillende reglemenetn</t>
  </si>
  <si>
    <t>Intern reglement aanpassen naar hervormingen</t>
  </si>
  <si>
    <t>Rol coördinator meenemen in IR en Statuten</t>
  </si>
  <si>
    <t>Intern organogram opmaken</t>
  </si>
  <si>
    <t>Organogram vastleggen in IR</t>
  </si>
  <si>
    <t>Okt</t>
  </si>
  <si>
    <t>Duidelijk communiceren naar stakeholders wie voor wat</t>
  </si>
  <si>
    <t>Penningmeester</t>
  </si>
  <si>
    <t>Samenwerking met SBB</t>
  </si>
  <si>
    <t>Financieel auditcomité werking</t>
  </si>
  <si>
    <t>Jeugdcommissie?</t>
  </si>
  <si>
    <t>Huur zaal</t>
  </si>
  <si>
    <t>Kilometervergoeding lesgevers en medewerkers</t>
  </si>
  <si>
    <t>Catering</t>
  </si>
  <si>
    <t>Voorbereidende vergaderingen</t>
  </si>
  <si>
    <t>Opmaken subsidiereglement PC's</t>
  </si>
  <si>
    <t>Controle activiteiten</t>
  </si>
  <si>
    <t>Uitbetaling</t>
  </si>
  <si>
    <t>G-commissie</t>
  </si>
  <si>
    <t>3 vergaderingen per jaar</t>
  </si>
  <si>
    <t>mrt/juni/okt</t>
  </si>
  <si>
    <t>Zorgen voor een goede samenstelling van de commissie</t>
  </si>
  <si>
    <t>Inventarisatie opmaken G-werking in de clubs</t>
  </si>
  <si>
    <t>Bevraging naar noden</t>
  </si>
  <si>
    <t>jun</t>
  </si>
  <si>
    <t>Samenwerkingsmogelijkheden G sport Vlaanderen uitdiepen</t>
  </si>
  <si>
    <t>Inclusieve activiteiten (karatedag - VK - ….)</t>
  </si>
  <si>
    <t>Bijscholing specifike gericht op G-werking</t>
  </si>
  <si>
    <t>GES-commissie</t>
  </si>
  <si>
    <t>organiseren van API-opleiding clubapi's (online)</t>
  </si>
  <si>
    <t>2*/jaar</t>
  </si>
  <si>
    <t>1 OK - 1 okt</t>
  </si>
  <si>
    <t>Terugkomdagen API</t>
  </si>
  <si>
    <t>najaar</t>
  </si>
  <si>
    <t>Bijscholinge integriteitsbeleid</t>
  </si>
  <si>
    <t>organiseren van sportclubondersteuning: fysieke en digitale ondersteuning van karateclubs met vragen en problematieken rond gezond en ethisch sporten</t>
  </si>
  <si>
    <t>Vergaderingen GES-commissie</t>
  </si>
  <si>
    <t>Infomoment doping en voeding tijdens elitetraning</t>
  </si>
  <si>
    <t>Sportcommissies
WKF en Ippon</t>
  </si>
  <si>
    <t>VTS-denkcel</t>
  </si>
  <si>
    <t>Cursus start2coach</t>
  </si>
  <si>
    <t>?</t>
  </si>
  <si>
    <t>Cursus Initiator</t>
  </si>
  <si>
    <t>Cursus instructeur B</t>
  </si>
  <si>
    <t>Cursus Trainer B</t>
  </si>
  <si>
    <t>Cursus Trainer A</t>
  </si>
  <si>
    <t>1 Initiator cursus aan 15 personen à 170€/2</t>
  </si>
  <si>
    <t>1 Instr B of Trainer B aan 15 personen à 170€/2</t>
  </si>
  <si>
    <t>Digitaliseren van cursusteksten: nog vak te evalueren</t>
  </si>
  <si>
    <t xml:space="preserve">Verdere digitalisatie Basistechnieken karate </t>
  </si>
  <si>
    <t>Homologatie
commissie</t>
  </si>
  <si>
    <t>Evalueren subsidiereglement</t>
  </si>
  <si>
    <t>Opmaken reglement</t>
  </si>
  <si>
    <t>Gegevens opvragen</t>
  </si>
  <si>
    <t>Uitbetalen</t>
  </si>
  <si>
    <t>Initiator cursus te Leopoldsburg</t>
  </si>
  <si>
    <t xml:space="preserve">Instructeur B cursus te Hofstade </t>
  </si>
  <si>
    <t>Evaluatie opleidingen najaar 2022</t>
  </si>
  <si>
    <t>Voorbereiding cursussen 2023</t>
  </si>
  <si>
    <t xml:space="preserve">4 activiteiten aan 6 personen </t>
  </si>
  <si>
    <t>Bijscholingen: data en onderwerpen nog niet gekend</t>
  </si>
  <si>
    <t>40 activiteiten à 25€/pp gemiddeld</t>
  </si>
  <si>
    <t xml:space="preserve">Herwerking Initiator cursus </t>
  </si>
  <si>
    <t>werkgroep wedstrijdorgansatie
Ippon</t>
  </si>
  <si>
    <t>Medailles/Bekers</t>
  </si>
  <si>
    <t>Zaal</t>
  </si>
  <si>
    <t>EHBO</t>
  </si>
  <si>
    <t>Verbruik (maaltijden en drank)</t>
  </si>
  <si>
    <t>Algemene Verplaatsingen</t>
  </si>
  <si>
    <t>Subsidie Organiserende club</t>
  </si>
  <si>
    <t>Inkomgelden</t>
  </si>
  <si>
    <t xml:space="preserve">Deelnamegelden </t>
  </si>
  <si>
    <t>Markeerders</t>
  </si>
  <si>
    <t>werkgroep wedstrijdorgansatie
WKF</t>
  </si>
  <si>
    <t>Kosten wedstrijdsysteem (sportdata)</t>
  </si>
  <si>
    <t>Werkgroep BO</t>
  </si>
  <si>
    <t>Werkgrope elite
Ippon en WKF</t>
  </si>
  <si>
    <t>Kick of weekend voor elite samen met scheidsrechters</t>
  </si>
  <si>
    <t>sep</t>
  </si>
  <si>
    <t>API</t>
  </si>
  <si>
    <t>Verblijf 30 personen (= atleten) Hotel + Maaltijden (Genk Kattevenen)</t>
  </si>
  <si>
    <t xml:space="preserve">Verplaatsing lesgevers </t>
  </si>
  <si>
    <t xml:space="preserve">Huur zaal: 1/2 vd kost </t>
  </si>
  <si>
    <t>Werkgroep elite Ippon</t>
  </si>
  <si>
    <t>Competitietrainingen Rumbeke en Gent(20): zaal + lesgever</t>
  </si>
  <si>
    <t xml:space="preserve">Selectietrainingen nationale Ippon Elite (10): </t>
  </si>
  <si>
    <t xml:space="preserve">   Verpl 5 tr lesgever 1 (Geraardsbergen)</t>
  </si>
  <si>
    <t xml:space="preserve">   Verpl 5 tr lesgever 2 (Roeselare)</t>
  </si>
  <si>
    <t xml:space="preserve">Wedstrijdscouting (4): scouts (2) verpl kost </t>
  </si>
  <si>
    <t>Weekend stage</t>
  </si>
  <si>
    <t>Verblijf 15 personen (= atleten) Hotel + Maaltijden (Genk Kattevenen)</t>
  </si>
  <si>
    <t>Vergaderig lesgeves</t>
  </si>
  <si>
    <t>Werkgroep elite WKF</t>
  </si>
  <si>
    <t>Wekelijkse training in Berchem 14u-17u(44 weken gem 150€)</t>
  </si>
  <si>
    <t>Italië (4 kampers + 1 begeleider)</t>
  </si>
  <si>
    <t xml:space="preserve">Vervoer </t>
  </si>
  <si>
    <t>Hotel + Verbruik (3d)</t>
  </si>
  <si>
    <t>Zwitserland (4 kampers + 1 begeleider)</t>
  </si>
  <si>
    <t>Europees kampioenschap (ESKA) - Spanje (Cadiz)</t>
  </si>
  <si>
    <t>Hotel + Verbruik (5d)</t>
  </si>
  <si>
    <t>Wereldkampioenschap (WSKA: tweejaarlijks)</t>
  </si>
  <si>
    <t>Provisie voor 2024</t>
  </si>
  <si>
    <t>KARATE 1 SERIE A ATHENS GREECE 13/01/2023 coach +atleet</t>
  </si>
  <si>
    <t>KARATE 1 PREMIER LEAGUE CAIRO EGYPT 27/01/2023 1 atleet + coach</t>
  </si>
  <si>
    <t>EKF CADET JUNIOR U21 LIMASSOL CYPRUS 03/01/2023 2atleten + coach</t>
  </si>
  <si>
    <t>KARATE 1 SERIE A TURKEY 10/03/2023 2 atleten + coach</t>
  </si>
  <si>
    <t>EKF SENIOREN SPAIN 24/03/2023 2atleten +coach</t>
  </si>
  <si>
    <t>KARATE 1 YOUTH LEAGUE SPAIN 28/04/2023 2 atleten +coach</t>
  </si>
  <si>
    <t>KARATE 1 YOUTH LEAGUE POREC CROATIA 26/06/2023 2 atleten + coach</t>
  </si>
  <si>
    <t>WKF SENIORS BUDAPEST HUNGARY 24/10/2023 2 atleet + coach</t>
  </si>
  <si>
    <t>KARATE 1 YOUTH LEAGUE VENICE ITALY 08/12/2023 2 atleten + coach</t>
  </si>
  <si>
    <t>RHEIN SHIAI SEMINAR +TOURNEMANT 07/01/2023 U14-U16-U18</t>
  </si>
  <si>
    <t>Voorjaar worden 2 toerooien gekozen buiten Karate 1 om ervaring op te doen voor de U14-U16-U18 (3 x 1500€)</t>
  </si>
  <si>
    <t>Najaar worden 3 toerooien gekozen buiten Karate 1 om ervaring op te doen voor de U14-U16-U18 (3 x 1500€)</t>
  </si>
  <si>
    <t>Sportcommissie WKF-systeem</t>
  </si>
  <si>
    <t>Werkroep Elite</t>
  </si>
  <si>
    <t>Werkroep Arbitrage</t>
  </si>
  <si>
    <t>Werkroep wedstrijdorganisatie</t>
  </si>
  <si>
    <t>Commissie</t>
  </si>
  <si>
    <t>Competitiecommissie Ippon</t>
  </si>
  <si>
    <t>Wergroep arbitrage
WKF en Ippon</t>
  </si>
  <si>
    <t>Kilometers en vergoeding arbitrage VK Ippon</t>
  </si>
  <si>
    <t>Kilometers en vergoeding markeerders VK Ippon</t>
  </si>
  <si>
    <t>Kilometers en vergoeding arbitrage VK WK</t>
  </si>
  <si>
    <t>Kilometers en vergoeding Timekeepers VK WK</t>
  </si>
  <si>
    <t>Leveren van evenwichtig samengestelde scheidsrechterteam en timekeepers voor het Nationaale kampioenschap WKF-systeem</t>
  </si>
  <si>
    <t>Kilometers en vergoeding arbitrage BK (Vlaamse agevaadigden)</t>
  </si>
  <si>
    <t>Arbitrage cursussen Vlaams niveau (3): Zaal , lesgever</t>
  </si>
  <si>
    <t>Examen arbitrage Vlaams niveau (1): Zaal, examinator</t>
  </si>
  <si>
    <t>Werkgroep arbitrage
Ippon</t>
  </si>
  <si>
    <t>Italië (3 dagen à 2 personen)</t>
  </si>
  <si>
    <t>Zwitserland (3 dagen à 2 personen)</t>
  </si>
  <si>
    <t xml:space="preserve">Wergroep arbitrage
WKF </t>
  </si>
  <si>
    <t>Wedstrijd A</t>
  </si>
  <si>
    <t>Wedstrijd B</t>
  </si>
  <si>
    <t>Wedstrijd C</t>
  </si>
  <si>
    <t>Hotel + Verbruik (8d)</t>
  </si>
  <si>
    <t>Werkgroep arbitrage
WKF</t>
  </si>
  <si>
    <t>Deelname EKF examen exclusief deelname competitie (MVC)</t>
  </si>
  <si>
    <t>Kick of weekend voor scheidsrechters samen met elite atleten</t>
  </si>
  <si>
    <t>Verblijf</t>
  </si>
  <si>
    <t>Verplaatsing</t>
  </si>
  <si>
    <t>wedstrijd 1 tot 12 - scheidsrechterverantwoordelijke</t>
  </si>
  <si>
    <t>wedstrijd 1 tot 12 - tatamimanager</t>
  </si>
  <si>
    <t>Graduele aankoop scheidsrechtersuniform bij promoties</t>
  </si>
  <si>
    <t>BO
werkgroep</t>
  </si>
  <si>
    <r>
      <rPr>
        <strike/>
        <sz val="11"/>
        <rFont val="Calibri"/>
        <family val="2"/>
        <scheme val="minor"/>
      </rPr>
      <t>De VKF onderzoekt of er een facturatiemodule kan toegevoegd worden aan het ledenbestand kan toegevoegd worden voor de clubs</t>
    </r>
    <r>
      <rPr>
        <sz val="11"/>
        <color rgb="FFFF0000"/>
        <rFont val="Calibri"/>
        <family val="2"/>
        <scheme val="minor"/>
      </rPr>
      <t xml:space="preserve">
Ledenprogramma (federatie/clubs)</t>
    </r>
  </si>
  <si>
    <t>Samenwerking Twizzit</t>
  </si>
  <si>
    <r>
      <rPr>
        <strike/>
        <sz val="11"/>
        <rFont val="Calibri"/>
        <family val="2"/>
        <scheme val="minor"/>
      </rPr>
      <t>Digitale tool lanceren voor het bijhouden van trainingen en andere</t>
    </r>
    <r>
      <rPr>
        <sz val="11"/>
        <color rgb="FFFF0000"/>
        <rFont val="Calibri"/>
        <family val="2"/>
        <scheme val="minor"/>
      </rPr>
      <t xml:space="preserve">
Extra modules voor ledenprogramma programmeren</t>
    </r>
  </si>
  <si>
    <t>Extra modules programmeren - Twizzit</t>
  </si>
  <si>
    <r>
      <rPr>
        <strike/>
        <sz val="11"/>
        <rFont val="Calibri"/>
        <family val="2"/>
        <scheme val="minor"/>
      </rPr>
      <t xml:space="preserve">Vergunningskaarten vervangen door QR-code of RFID </t>
    </r>
    <r>
      <rPr>
        <sz val="11"/>
        <color rgb="FFFF0000"/>
        <rFont val="Calibri"/>
        <family val="2"/>
        <scheme val="minor"/>
      </rPr>
      <t xml:space="preserve">
niet langer nodig - nieuw ledenprogramma</t>
    </r>
  </si>
  <si>
    <t>SharePoint / Onedrive ( External Access docu )</t>
  </si>
  <si>
    <t>Secretariaat</t>
  </si>
  <si>
    <t>Jaarlijkse update en controle website</t>
  </si>
  <si>
    <t>Jeugdcommissie</t>
  </si>
  <si>
    <t>Jeugdwedstrijden</t>
  </si>
  <si>
    <t>Kidskaratedag</t>
  </si>
  <si>
    <t>Vriendjesdag</t>
  </si>
  <si>
    <t>Loonkost personeel</t>
  </si>
  <si>
    <t>febr</t>
  </si>
  <si>
    <t>Verzekering</t>
  </si>
  <si>
    <t xml:space="preserve">Verpl woon werk </t>
  </si>
  <si>
    <t>Bijscholingen</t>
  </si>
  <si>
    <t>GSM</t>
  </si>
  <si>
    <t>Soc Secr</t>
  </si>
  <si>
    <t xml:space="preserve">Extra verpl </t>
  </si>
  <si>
    <t>maaltijd cheques</t>
  </si>
  <si>
    <t>hospitalisatie</t>
  </si>
  <si>
    <t>DSKO</t>
  </si>
  <si>
    <t>Kilometers DSKO</t>
  </si>
  <si>
    <t>Kilometers API</t>
  </si>
  <si>
    <t>Vergaderingen van de werkgroep communicatie - worden online georganiseerd</t>
  </si>
  <si>
    <t>4*/jaar</t>
  </si>
  <si>
    <t>Figure 8 (website - onderhoudscontract)</t>
  </si>
  <si>
    <t>Verm (design) - we hebben reeds veel logo's</t>
  </si>
  <si>
    <t>Niet</t>
  </si>
  <si>
    <t>Dinoo (communicatie / copy Wright) - geen samenwerking in 2024</t>
  </si>
  <si>
    <t>Startpakket voor de clubs - er wordt ingezet op digitalisatie</t>
  </si>
  <si>
    <t>Promotiemateriaal voor de clubs (folders/extra tool website…)</t>
  </si>
  <si>
    <t>Inzetten op digitalisatie</t>
  </si>
  <si>
    <t>Social media campagne "back to karate" - er wordt geen betalende advertenties gedaan in 2024</t>
  </si>
  <si>
    <t>Werkgroep reglementen</t>
  </si>
  <si>
    <t>Mei</t>
  </si>
  <si>
    <t>Uitschrijven functieomschrijvingen</t>
  </si>
  <si>
    <t>Financieel auditcomité werking implmenteren</t>
  </si>
  <si>
    <t>Valt in 2024 onder jeugd - kidskaratedag -</t>
  </si>
  <si>
    <t>Eind 2022 heeft de VKF een inclusiebeleid waarin G-karate en laagdrempelig sporten opgenomen zijn. (provisie van 2023)</t>
  </si>
  <si>
    <t>organiseren van API-opleiding clubapi's, fysiek (2x)</t>
  </si>
  <si>
    <t>organiseren van API-opleiding clubapi's, digitaal (2x)</t>
  </si>
  <si>
    <t>werking API: ondersteuning clubs, bijscholingen, behandeling GG</t>
  </si>
  <si>
    <t>ontwikkelen promotiemateriaal</t>
  </si>
  <si>
    <t>Bijscholinge integriteitsbeleid / specifieke onderwerpen - digitaal</t>
  </si>
  <si>
    <t>2*/kaar</t>
  </si>
  <si>
    <t>Infomoment doping en voeding tijdens elitetraning - inzetten op digitalisatie</t>
  </si>
  <si>
    <t>1 Initiator 15 personen à 170€/2</t>
  </si>
  <si>
    <t>Digitaliseren van cursusteksten:</t>
  </si>
  <si>
    <t xml:space="preserve">Blended learning </t>
  </si>
  <si>
    <t>Opvolging VTS werking door DSKO (DSKO op payroll)</t>
  </si>
  <si>
    <t>Evaluatie opleidingen najaar 2024</t>
  </si>
  <si>
    <t>Voorbereiding cursussen 2025</t>
  </si>
  <si>
    <t>Herwerking cursussen trainer B</t>
  </si>
  <si>
    <t>EHBO en dokter</t>
  </si>
  <si>
    <t>Competitietrainingen Gent (10)</t>
  </si>
  <si>
    <t xml:space="preserve">Huur zaal </t>
  </si>
  <si>
    <t>Lesgever (verpl + FF)</t>
  </si>
  <si>
    <t>Competitietrainingen Heule (10)</t>
  </si>
  <si>
    <t>Competitietrainingen Heule (10)Antwerpen/Limburg</t>
  </si>
  <si>
    <t>Nationale Ippon trainingen  (10)</t>
  </si>
  <si>
    <t xml:space="preserve">Nationale Ippon stage </t>
  </si>
  <si>
    <t>Lesgever (verpl + FF) / verbruik / overnachtingen</t>
  </si>
  <si>
    <t>Wedstrijdscouting (5 wedstrijden à 2 personen)</t>
  </si>
  <si>
    <t>Enkel verplaatsing</t>
  </si>
  <si>
    <t>Wekelijkse training in Berchem 14u-17u(35weken gem 150€)</t>
  </si>
  <si>
    <t>Geen WSKA in 2024</t>
  </si>
  <si>
    <t>Voor de jeugd</t>
  </si>
  <si>
    <t>Rhein Shia Duitsland (30 x 50€)</t>
  </si>
  <si>
    <t>Krokyama Cup Duitsland (30 x 50€)</t>
  </si>
  <si>
    <t>WW-Cup Duitsland (30 x 50€)</t>
  </si>
  <si>
    <t>Lion Cup Luxemburg (30 x 50€)</t>
  </si>
  <si>
    <t>Dutch Open Nederland (30 x 50€)</t>
  </si>
  <si>
    <t>Voor senioren</t>
  </si>
  <si>
    <t>Karate Premier League (1200€/wedstr) 1 wedstrijd x 2 kampers + coach</t>
  </si>
  <si>
    <t>Karate Serie A (1200€/wedstr) 1 wedstrijd x 2 kampers + coach</t>
  </si>
  <si>
    <t>Karate Youth League (1200€/wedstr) 2 wedstrijden x 2 kampers + coach</t>
  </si>
  <si>
    <t>EKF U21 (1200€/wedstr) 1 wedstrijd x 2 kampers + coach</t>
  </si>
  <si>
    <t>EKF Senioren (1200€/wedstr) 1 wedstrijd x 2 kampers + coach</t>
  </si>
  <si>
    <t>WKF Senioren (1200€/wedstr) 1 wedstrijd x 2 kampers + coach</t>
  </si>
  <si>
    <t>Trainingspakken</t>
  </si>
  <si>
    <t>Kilometers en vergoeding arbitrage BK (Vlaamse afgevaadigden)</t>
  </si>
  <si>
    <t>Europees kampioenschap (ESKA) - Portugal</t>
  </si>
  <si>
    <t>Vergunningboekjes + drukwerk</t>
  </si>
  <si>
    <t>Postzegels</t>
  </si>
  <si>
    <t>Bureelbenodigdheden (inkt - papier - enveloppen - …..)</t>
  </si>
  <si>
    <t>Telefonie</t>
  </si>
  <si>
    <t>IT support</t>
  </si>
  <si>
    <t>Hardware</t>
  </si>
  <si>
    <t>Afschrijving Technologisch materiaal (&gt;250euro)</t>
  </si>
  <si>
    <t>Abonnementen en boeken</t>
  </si>
  <si>
    <t xml:space="preserve">Reserve </t>
  </si>
  <si>
    <t>Afschrijvinh meubilair</t>
  </si>
  <si>
    <t>Huur kantoorruimte</t>
  </si>
  <si>
    <t>Verbuik</t>
  </si>
  <si>
    <t>Huur loods</t>
  </si>
  <si>
    <t>Verplaatsing BO en AV</t>
  </si>
  <si>
    <t>Verbruik vergadering</t>
  </si>
  <si>
    <t>Andere verplaatsingen</t>
  </si>
  <si>
    <t>Dagelijks bestuur</t>
  </si>
  <si>
    <t>Vrijwilligersvergoeding</t>
  </si>
  <si>
    <t>Receptie</t>
  </si>
  <si>
    <t>Stemplatform</t>
  </si>
  <si>
    <t>Bijdrage Karate Vlaanderen</t>
  </si>
  <si>
    <t>Verplaatsing BKF</t>
  </si>
  <si>
    <t>IW BKF afvaardiging voorzitter deel KV</t>
  </si>
  <si>
    <t xml:space="preserve">Vlaamse Karate Federatie vzw - Analaytisch plan </t>
  </si>
  <si>
    <t>Analytische code</t>
  </si>
  <si>
    <t>Benaming</t>
  </si>
  <si>
    <t>KOSTEN</t>
  </si>
  <si>
    <t xml:space="preserve">KOSTEN </t>
  </si>
  <si>
    <t>Nieuwe huisstijl</t>
  </si>
  <si>
    <t xml:space="preserve">Tegen maart 2017 zijn de statuten aangepast. </t>
  </si>
  <si>
    <t>Werkgroep promotie/communicatie</t>
  </si>
  <si>
    <t>Tegen eind januari 2017 is er een eerste ontwerp van VKF Huishoudelijk Reglement.</t>
  </si>
  <si>
    <t>Missie / visie</t>
  </si>
  <si>
    <t>Tegen eind 2017 voldoet de VKF werking aan 50% van de harde indicatoren zoals vermeld in het ‘Besluit van de Vlaamse Regering tot vaststelling van de algemene erkennings- en subsidiëringsvoorwaarden voor de georganiseerde sportsector’ van 2016.</t>
  </si>
  <si>
    <t>Communicatiebureau - optimaliseren communicatie</t>
  </si>
  <si>
    <t xml:space="preserve">Tegen eind 2017 is er een overzicht van de zachte indicatoren zoals vermeld in het ‘Besluit van de Vlaamse Regering tot vaststelling van de algemene erkennings- en subsidiëringsvoorwaarden voor de georganiseerde sportsector’ van 2016,  die moeten geoptimaliseerd worden. </t>
  </si>
  <si>
    <t>Pomotie en materiaal nieuwe huisstijl</t>
  </si>
  <si>
    <t>Promotie nieuwe huisstijl</t>
  </si>
  <si>
    <t>Tools voor clubs nieuwe huisstijl</t>
  </si>
  <si>
    <t>Promomateriaal verspreiden stakeholders</t>
  </si>
  <si>
    <t>Promotie - sport in de kijker zetten</t>
  </si>
  <si>
    <t>Promotiecampagne aantrekken nieuwe leden</t>
  </si>
  <si>
    <t>Verhalen delen via sociale media,..</t>
  </si>
  <si>
    <t>Goed Bestuur</t>
  </si>
  <si>
    <t>Hervormen van organisatiestructuren</t>
  </si>
  <si>
    <t>Evalueren taken en mandaten</t>
  </si>
  <si>
    <t>Herwerken intern reglement</t>
  </si>
  <si>
    <t>Zachte indiciatoren GB</t>
  </si>
  <si>
    <t>Communicatieplan</t>
  </si>
  <si>
    <t>Communicatielijnen vastleggen</t>
  </si>
  <si>
    <t>Financieel beleid</t>
  </si>
  <si>
    <t>Kosten boekhoudkantoor</t>
  </si>
  <si>
    <t>Financiële rapportering</t>
  </si>
  <si>
    <t>Recreatie</t>
  </si>
  <si>
    <t>Karatedag</t>
  </si>
  <si>
    <t>Intern online platform</t>
  </si>
  <si>
    <t xml:space="preserve">Provinciale Recreatieve activiteiten </t>
  </si>
  <si>
    <t>SD3OD2A01</t>
  </si>
  <si>
    <t>Platform 'start to karate'</t>
  </si>
  <si>
    <t>SD3OD2A02</t>
  </si>
  <si>
    <t>positieve karateverhalen</t>
  </si>
  <si>
    <t>G-karate</t>
  </si>
  <si>
    <t>Definitie G-karate</t>
  </si>
  <si>
    <t>Noden bepalen G-karate</t>
  </si>
  <si>
    <t>Implementeren G-werking in Vlaanderen</t>
  </si>
  <si>
    <t>Ethisch sporten</t>
  </si>
  <si>
    <t>Preventie – vorming – sensibilisering organiseren</t>
  </si>
  <si>
    <t>Adviesorgaan</t>
  </si>
  <si>
    <t>Gedragscode</t>
  </si>
  <si>
    <t>handelingsprotocol</t>
  </si>
  <si>
    <t>Tuchtrechterlijk systeem ethiek</t>
  </si>
  <si>
    <t>Clubondesteuning ethiek</t>
  </si>
  <si>
    <t>Tools ter ondersteuning</t>
  </si>
  <si>
    <t>Netwerk API's</t>
  </si>
  <si>
    <t>Evaluatie integriteitsbeleid</t>
  </si>
  <si>
    <t>Opvragen strafuittreksel</t>
  </si>
  <si>
    <t>Deelneme aan organisaties</t>
  </si>
  <si>
    <t>Ondersteuning clubs deelname organisaties</t>
  </si>
  <si>
    <t>Gezond sporten</t>
  </si>
  <si>
    <t>Sportspecifieke risico's</t>
  </si>
  <si>
    <t>Informeren letselpreventie</t>
  </si>
  <si>
    <t>informeren oversportkering.Be</t>
  </si>
  <si>
    <t>Onderzoeken samenwerking SKA</t>
  </si>
  <si>
    <t>Trainers inormeren</t>
  </si>
  <si>
    <t>Informeren over dopig</t>
  </si>
  <si>
    <t>Hygiëne protocol sporclubs</t>
  </si>
  <si>
    <t>Bijscholingen trainers</t>
  </si>
  <si>
    <t>Opmaken planning</t>
  </si>
  <si>
    <t>Organiseren bijscholingen</t>
  </si>
  <si>
    <t>Actief communiceren van bijscholingen</t>
  </si>
  <si>
    <t>VTS-cursussen</t>
  </si>
  <si>
    <t>Organisatie cursussen</t>
  </si>
  <si>
    <t>Pomotie cursussen</t>
  </si>
  <si>
    <t>Incentives cursisten VTS</t>
  </si>
  <si>
    <t>gediplomeerden in dekijker plaatsen</t>
  </si>
  <si>
    <t>Zichtbaat in ledebestand</t>
  </si>
  <si>
    <t>Afgedrukte cursusteksten</t>
  </si>
  <si>
    <t>Ontwikkelen E-learning</t>
  </si>
  <si>
    <t>VTS elitetrainers</t>
  </si>
  <si>
    <t>Elitetrainers hoogste diploma</t>
  </si>
  <si>
    <t>Volgen bijscholingen</t>
  </si>
  <si>
    <t>Graduatie -leerscholen</t>
  </si>
  <si>
    <t>Plan opmaken</t>
  </si>
  <si>
    <t>Op website platform</t>
  </si>
  <si>
    <t>Kalender met alle activiteiten</t>
  </si>
  <si>
    <t>CHOMOL</t>
  </si>
  <si>
    <t>Opleiding clubtrainers</t>
  </si>
  <si>
    <t>Opvolging VTS werking DSKO</t>
  </si>
  <si>
    <t>Organiseren VTS-opleidingen</t>
  </si>
  <si>
    <t>Begeleiden tijdens stage opdracht</t>
  </si>
  <si>
    <t>Opvolgen en begeleiden nieuwe docenten</t>
  </si>
  <si>
    <t>Opleiding nieuwe docenten</t>
  </si>
  <si>
    <t>Materiaal docenten</t>
  </si>
  <si>
    <t>Bijscholing voor docenten</t>
  </si>
  <si>
    <t>Updaten cursusteksten</t>
  </si>
  <si>
    <t>Cometitieaanbod</t>
  </si>
  <si>
    <t>Nieuw wedstrijdsysteem</t>
  </si>
  <si>
    <t>Communiceren nieuw wedstrijdsysteem</t>
  </si>
  <si>
    <t>Implementeren nieuw wedstrijdsysteem</t>
  </si>
  <si>
    <t>VK IPPON</t>
  </si>
  <si>
    <t>VK WKF</t>
  </si>
  <si>
    <t>BK WKF</t>
  </si>
  <si>
    <t>Prov. Kampioenschappen</t>
  </si>
  <si>
    <t>Elite</t>
  </si>
  <si>
    <t>Ontwikkelingslijn</t>
  </si>
  <si>
    <t>Testen elite</t>
  </si>
  <si>
    <t>scoutingsysteem ontwikkelen</t>
  </si>
  <si>
    <t xml:space="preserve">Elite trainingen Ippon </t>
  </si>
  <si>
    <t xml:space="preserve">Elite trainingen WKF </t>
  </si>
  <si>
    <t>Internationale wedstrijden Ippon</t>
  </si>
  <si>
    <t>Internationale wedstrijden WKF</t>
  </si>
  <si>
    <t>CWKFCO</t>
  </si>
  <si>
    <r>
      <rPr>
        <strike/>
        <sz val="11"/>
        <color rgb="FF000000"/>
        <rFont val="Calibri"/>
        <family val="2"/>
      </rPr>
      <t>Sportcommissie WKF-systeem</t>
    </r>
    <r>
      <rPr>
        <sz val="11"/>
        <color rgb="FF000000"/>
        <rFont val="Calibri"/>
        <family val="2"/>
      </rPr>
      <t xml:space="preserve"> - Competiecommissie WKF</t>
    </r>
  </si>
  <si>
    <t>CIPE</t>
  </si>
  <si>
    <r>
      <rPr>
        <strike/>
        <sz val="11"/>
        <color rgb="FF000000"/>
        <rFont val="Calibri"/>
        <family val="2"/>
      </rPr>
      <t>Elitecommissie Ippon</t>
    </r>
    <r>
      <rPr>
        <sz val="11"/>
        <color rgb="FF000000"/>
        <rFont val="Calibri"/>
        <family val="2"/>
      </rPr>
      <t xml:space="preserve"> - Competiecommissie IPPON</t>
    </r>
  </si>
  <si>
    <t>CTOP</t>
  </si>
  <si>
    <t>Scheidsechters</t>
  </si>
  <si>
    <t>Uitbouwen scheidsrechterskorps</t>
  </si>
  <si>
    <t>Arbitrage Vlaams Ippon</t>
  </si>
  <si>
    <t>Arbitrage Vlaams WKF</t>
  </si>
  <si>
    <t>Arbitrage Belgisch WKF</t>
  </si>
  <si>
    <t>Arbitrage vorming Ippon</t>
  </si>
  <si>
    <t>Arbitrage vorming WKF</t>
  </si>
  <si>
    <t>Arbitrage Internationaal Ippon</t>
  </si>
  <si>
    <t>Arbitrage Internationaal WKF</t>
  </si>
  <si>
    <t>Arbitrage vorming Internat Ippon</t>
  </si>
  <si>
    <t>Arbitrage vorming Internat WKF</t>
  </si>
  <si>
    <t>WKF seminarie</t>
  </si>
  <si>
    <t>Wedstrijdbegeleiding WKF</t>
  </si>
  <si>
    <t>Incentive WKF scheidsrechters</t>
  </si>
  <si>
    <t>CAWKF</t>
  </si>
  <si>
    <t>Arbitrage commissie WKF-systeem</t>
  </si>
  <si>
    <t>CAIP</t>
  </si>
  <si>
    <t xml:space="preserve">Arbitrage commissie Ippon </t>
  </si>
  <si>
    <t>Vereenvoudigde clubadministratie</t>
  </si>
  <si>
    <r>
      <rPr>
        <strike/>
        <sz val="11"/>
        <color rgb="FF000000"/>
        <rFont val="Calibri"/>
        <family val="2"/>
        <scheme val="minor"/>
      </rPr>
      <t>Facturatiemodule</t>
    </r>
    <r>
      <rPr>
        <sz val="11"/>
        <color rgb="FF000000"/>
        <rFont val="Calibri"/>
        <family val="2"/>
        <scheme val="minor"/>
      </rPr>
      <t xml:space="preserve">  -  Ledenprogramma federatie/clubs</t>
    </r>
  </si>
  <si>
    <r>
      <rPr>
        <strike/>
        <sz val="11"/>
        <color rgb="FF000000"/>
        <rFont val="Calibri"/>
        <family val="2"/>
        <scheme val="minor"/>
      </rPr>
      <t>Tool bijhouden trainingen</t>
    </r>
    <r>
      <rPr>
        <sz val="11"/>
        <color rgb="FF000000"/>
        <rFont val="Calibri"/>
        <family val="2"/>
        <scheme val="minor"/>
      </rPr>
      <t xml:space="preserve">  -  Modules ledenprogramma</t>
    </r>
  </si>
  <si>
    <r>
      <rPr>
        <strike/>
        <sz val="11"/>
        <color rgb="FF000000"/>
        <rFont val="Calibri"/>
        <family val="2"/>
        <scheme val="minor"/>
      </rPr>
      <t>Vergunningskaarten</t>
    </r>
    <r>
      <rPr>
        <sz val="11"/>
        <color rgb="FF000000"/>
        <rFont val="Calibri"/>
        <family val="2"/>
        <scheme val="minor"/>
      </rPr>
      <t xml:space="preserve">  -  Intern online platform</t>
    </r>
  </si>
  <si>
    <t>Ondersteuning administratieve verplichtingen</t>
  </si>
  <si>
    <t>Info wettelijke verplichtingen</t>
  </si>
  <si>
    <t>Standaardsjablonen</t>
  </si>
  <si>
    <t>Platform met informatie</t>
  </si>
  <si>
    <t>Jeugdverantwoordelijke</t>
  </si>
  <si>
    <t>Infomomenten</t>
  </si>
  <si>
    <t>Communiceren reglementen</t>
  </si>
  <si>
    <t>Evaluatie reglementen</t>
  </si>
  <si>
    <t>Subsidie clubs</t>
  </si>
  <si>
    <t>Stijging deelnemende clubs</t>
  </si>
  <si>
    <t>Hulpmiddelen om website te verbeteren</t>
  </si>
  <si>
    <t>Groter aanbod jeugdactiviteiten</t>
  </si>
  <si>
    <t>Bijscholingsactiviteiten</t>
  </si>
  <si>
    <t>Administratie</t>
  </si>
  <si>
    <t>SECR</t>
  </si>
  <si>
    <t>Kantoor</t>
  </si>
  <si>
    <t>Verzekering BA vzw</t>
  </si>
  <si>
    <t>Bestuurders</t>
  </si>
  <si>
    <t>Algemene vergadering</t>
  </si>
  <si>
    <t>CJUR</t>
  </si>
  <si>
    <t>CKV</t>
  </si>
  <si>
    <t xml:space="preserve">Commissie kadervorming </t>
  </si>
  <si>
    <t>Lidgelden en bijdragen</t>
  </si>
  <si>
    <t>BKF</t>
  </si>
  <si>
    <t>Bijdrage Nationale koepel</t>
  </si>
  <si>
    <t>PERS</t>
  </si>
  <si>
    <t>Personeel</t>
  </si>
  <si>
    <t>Corona</t>
  </si>
  <si>
    <t xml:space="preserve">Andere uitgaven </t>
  </si>
  <si>
    <t>DIVERSE</t>
  </si>
  <si>
    <t xml:space="preserve">Diverse uitgaven </t>
  </si>
  <si>
    <t>Bankkosten</t>
  </si>
  <si>
    <t>Belgisch staatsblad</t>
  </si>
  <si>
    <t>VB</t>
  </si>
  <si>
    <t>Kosten vorig boekjaar</t>
  </si>
  <si>
    <t>Uitzonderlijke kosten</t>
  </si>
  <si>
    <t>LIDGCLUB</t>
  </si>
  <si>
    <t>Clubbijdrage</t>
  </si>
  <si>
    <t>LIDGVERG</t>
  </si>
  <si>
    <t>Vergunningsbijdrage</t>
  </si>
  <si>
    <t>DECRSUBS</t>
  </si>
  <si>
    <r>
      <rPr>
        <strike/>
        <sz val="11"/>
        <color rgb="FF000000"/>
        <rFont val="Calibri"/>
        <family val="2"/>
        <scheme val="minor"/>
      </rPr>
      <t>Subsidie Sport Vlaanderen</t>
    </r>
    <r>
      <rPr>
        <sz val="11"/>
        <color rgb="FF000000"/>
        <rFont val="Calibri"/>
        <family val="2"/>
        <scheme val="minor"/>
      </rPr>
      <t xml:space="preserve">   -  Decreet GS</t>
    </r>
  </si>
  <si>
    <t>TOPSUBS</t>
  </si>
  <si>
    <t>Topsport Subsidie</t>
  </si>
  <si>
    <t>JEUGDSUB</t>
  </si>
  <si>
    <t>jeugdsubsidies</t>
  </si>
  <si>
    <t xml:space="preserve">Vlaams kampioenschap WKF </t>
  </si>
  <si>
    <t>VLWKFDEELN</t>
  </si>
  <si>
    <t>Deelname Vlaams kamp WKF</t>
  </si>
  <si>
    <t xml:space="preserve">Belgisch kampioenschap WKF </t>
  </si>
  <si>
    <t>BEWKFDEELN</t>
  </si>
  <si>
    <t>Deelname Belgisch kamp WKF</t>
  </si>
  <si>
    <t xml:space="preserve">Vlaams kampioenschap Ippon </t>
  </si>
  <si>
    <t>VLIPDEELN</t>
  </si>
  <si>
    <t xml:space="preserve">Deelname Vlaams kamp Ippon </t>
  </si>
  <si>
    <t>VLWKFINKOM</t>
  </si>
  <si>
    <t>Inkom Vlaams kamp WKF</t>
  </si>
  <si>
    <t>BEWKFINKOM</t>
  </si>
  <si>
    <t>Inkom Belgisch kamp WKF</t>
  </si>
  <si>
    <t>VLIPINKOM</t>
  </si>
  <si>
    <t xml:space="preserve">Inkom Vlaams kamp Ippon </t>
  </si>
  <si>
    <t>Subsidies</t>
  </si>
  <si>
    <t>SUBSMANIF</t>
  </si>
  <si>
    <t>Subsidies manifestaties</t>
  </si>
  <si>
    <t>Inschrijvingsgeld cursisten</t>
  </si>
  <si>
    <t>Verkoop drukwerken</t>
  </si>
  <si>
    <t>Open betalingen</t>
  </si>
  <si>
    <t>OPBET</t>
  </si>
  <si>
    <t>Uitzonderlijke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</si>
</sst>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€&quot;\ #,##0.00;\-&quot;€&quot;\ #,##0.00"/>
    <numFmt numFmtId="8" formatCode="&quot;€&quot;\ #,##0.00;[Red]\-&quot;€&quot;\ #,##0.00"/>
    <numFmt numFmtId="164" formatCode="#,##0\ &quot;€&quot;;\-#,##0\ &quot;€&quot;"/>
    <numFmt numFmtId="165" formatCode="#,##0.00\ &quot;€&quot;;\-#,##0.00\ &quot;€&quot;"/>
    <numFmt numFmtId="166" formatCode="_-* #,##0.00\ &quot;€&quot;_-;\-* #,##0.00\ &quot;€&quot;_-;_-* &quot;-&quot;??\ &quot;€&quot;_-;_-@_-"/>
    <numFmt numFmtId="167" formatCode="_ * #,##0_-\ _€_ ;_ * #,##0\-\ _€_ ;_ * &quot;-&quot;_-\ _€_ ;_ @_ "/>
    <numFmt numFmtId="168" formatCode="&quot;€&quot;\ #,##0.00"/>
    <numFmt numFmtId="169" formatCode="#,##0.00\ &quot;€&quot;"/>
  </numFmts>
  <fonts count="4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i/>
      <strike/>
      <sz val="11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trike/>
      <sz val="11"/>
      <color rgb="FF000000"/>
      <name val="Calibri"/>
      <family val="2"/>
    </font>
    <font>
      <sz val="11"/>
      <color rgb="FFFF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006FB7"/>
        <bgColor indexed="64"/>
      </patternFill>
    </fill>
    <fill>
      <patternFill patternType="solid">
        <fgColor rgb="FF39B4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1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vertical="top" wrapText="1"/>
    </xf>
    <xf numFmtId="167" fontId="0" fillId="0" borderId="0" xfId="0" applyNumberFormat="1" applyAlignment="1">
      <alignment horizontal="center" vertical="top" wrapText="1"/>
    </xf>
    <xf numFmtId="167" fontId="1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16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8" fontId="0" fillId="0" borderId="0" xfId="0" applyNumberFormat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167" fontId="6" fillId="4" borderId="1" xfId="0" applyNumberFormat="1" applyFont="1" applyFill="1" applyBorder="1" applyAlignment="1">
      <alignment horizontal="center" vertical="top" wrapText="1"/>
    </xf>
    <xf numFmtId="168" fontId="6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9" fontId="7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8" fontId="8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69" fontId="15" fillId="2" borderId="1" xfId="0" applyNumberFormat="1" applyFont="1" applyFill="1" applyBorder="1" applyAlignment="1">
      <alignment horizontal="center" vertical="top" wrapText="1"/>
    </xf>
    <xf numFmtId="168" fontId="8" fillId="9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8" fontId="7" fillId="2" borderId="1" xfId="0" applyNumberFormat="1" applyFont="1" applyFill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  <xf numFmtId="168" fontId="8" fillId="5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7" fontId="0" fillId="0" borderId="1" xfId="0" applyNumberFormat="1" applyBorder="1" applyAlignment="1">
      <alignment horizontal="center" vertical="top" wrapText="1"/>
    </xf>
    <xf numFmtId="168" fontId="0" fillId="0" borderId="1" xfId="0" applyNumberFormat="1" applyBorder="1" applyAlignment="1">
      <alignment horizontal="center" vertical="top" wrapText="1"/>
    </xf>
    <xf numFmtId="0" fontId="11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168" fontId="7" fillId="10" borderId="1" xfId="0" applyNumberFormat="1" applyFont="1" applyFill="1" applyBorder="1" applyAlignment="1">
      <alignment horizontal="center" vertical="top" wrapText="1"/>
    </xf>
    <xf numFmtId="164" fontId="7" fillId="10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68" fontId="8" fillId="1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168" fontId="7" fillId="7" borderId="1" xfId="0" applyNumberFormat="1" applyFont="1" applyFill="1" applyBorder="1" applyAlignment="1">
      <alignment horizontal="center" vertical="top" wrapText="1"/>
    </xf>
    <xf numFmtId="168" fontId="8" fillId="7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168" fontId="8" fillId="6" borderId="1" xfId="0" applyNumberFormat="1" applyFont="1" applyFill="1" applyBorder="1" applyAlignment="1">
      <alignment horizontal="center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164" fontId="15" fillId="6" borderId="1" xfId="0" applyNumberFormat="1" applyFont="1" applyFill="1" applyBorder="1" applyAlignment="1">
      <alignment horizontal="center" vertical="top" wrapText="1"/>
    </xf>
    <xf numFmtId="168" fontId="7" fillId="6" borderId="1" xfId="0" applyNumberFormat="1" applyFont="1" applyFill="1" applyBorder="1" applyAlignment="1">
      <alignment horizontal="center" vertical="top" wrapText="1"/>
    </xf>
    <xf numFmtId="164" fontId="8" fillId="6" borderId="1" xfId="0" applyNumberFormat="1" applyFont="1" applyFill="1" applyBorder="1" applyAlignment="1">
      <alignment horizontal="center" vertical="top" wrapText="1"/>
    </xf>
    <xf numFmtId="164" fontId="8" fillId="7" borderId="1" xfId="0" applyNumberFormat="1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/>
    </xf>
    <xf numFmtId="0" fontId="3" fillId="13" borderId="1" xfId="0" applyFont="1" applyFill="1" applyBorder="1" applyAlignment="1">
      <alignment horizontal="center" vertical="top" wrapText="1"/>
    </xf>
    <xf numFmtId="168" fontId="9" fillId="13" borderId="1" xfId="0" applyNumberFormat="1" applyFont="1" applyFill="1" applyBorder="1" applyAlignment="1">
      <alignment horizontal="center" vertical="top" wrapText="1"/>
    </xf>
    <xf numFmtId="168" fontId="7" fillId="2" borderId="2" xfId="0" applyNumberFormat="1" applyFont="1" applyFill="1" applyBorder="1" applyAlignment="1">
      <alignment horizontal="center" vertical="top" wrapText="1"/>
    </xf>
    <xf numFmtId="168" fontId="8" fillId="3" borderId="2" xfId="0" applyNumberFormat="1" applyFont="1" applyFill="1" applyBorder="1" applyAlignment="1">
      <alignment horizontal="center" vertical="top" wrapText="1"/>
    </xf>
    <xf numFmtId="168" fontId="8" fillId="0" borderId="2" xfId="0" applyNumberFormat="1" applyFont="1" applyBorder="1" applyAlignment="1">
      <alignment horizontal="center" vertical="top" wrapText="1"/>
    </xf>
    <xf numFmtId="168" fontId="7" fillId="2" borderId="3" xfId="0" applyNumberFormat="1" applyFont="1" applyFill="1" applyBorder="1" applyAlignment="1">
      <alignment horizontal="center" vertical="top" wrapText="1"/>
    </xf>
    <xf numFmtId="168" fontId="8" fillId="3" borderId="3" xfId="0" applyNumberFormat="1" applyFont="1" applyFill="1" applyBorder="1" applyAlignment="1">
      <alignment horizontal="center" vertical="top" wrapText="1"/>
    </xf>
    <xf numFmtId="168" fontId="8" fillId="0" borderId="3" xfId="0" applyNumberFormat="1" applyFont="1" applyBorder="1" applyAlignment="1">
      <alignment horizontal="center" vertical="top" wrapText="1"/>
    </xf>
    <xf numFmtId="168" fontId="7" fillId="2" borderId="4" xfId="0" applyNumberFormat="1" applyFont="1" applyFill="1" applyBorder="1" applyAlignment="1">
      <alignment horizontal="center" vertical="top" wrapText="1"/>
    </xf>
    <xf numFmtId="169" fontId="7" fillId="2" borderId="2" xfId="0" applyNumberFormat="1" applyFont="1" applyFill="1" applyBorder="1" applyAlignment="1">
      <alignment horizontal="center" vertical="top" wrapText="1"/>
    </xf>
    <xf numFmtId="169" fontId="7" fillId="2" borderId="3" xfId="0" applyNumberFormat="1" applyFont="1" applyFill="1" applyBorder="1" applyAlignment="1">
      <alignment horizontal="center" vertical="top" wrapText="1"/>
    </xf>
    <xf numFmtId="168" fontId="8" fillId="0" borderId="1" xfId="0" quotePrefix="1" applyNumberFormat="1" applyFont="1" applyBorder="1" applyAlignment="1">
      <alignment horizontal="center" vertical="top" wrapText="1"/>
    </xf>
    <xf numFmtId="168" fontId="17" fillId="0" borderId="1" xfId="0" applyNumberFormat="1" applyFont="1" applyBorder="1" applyAlignment="1">
      <alignment horizontal="center" vertical="top" wrapText="1"/>
    </xf>
    <xf numFmtId="166" fontId="13" fillId="8" borderId="1" xfId="1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 wrapText="1"/>
    </xf>
    <xf numFmtId="0" fontId="0" fillId="13" borderId="1" xfId="0" applyFill="1" applyBorder="1" applyAlignment="1">
      <alignment horizontal="center" vertical="top" wrapText="1"/>
    </xf>
    <xf numFmtId="0" fontId="11" fillId="13" borderId="1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19" fillId="13" borderId="1" xfId="0" applyFont="1" applyFill="1" applyBorder="1" applyAlignment="1">
      <alignment horizontal="center" vertical="top" wrapText="1"/>
    </xf>
    <xf numFmtId="168" fontId="24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" fillId="17" borderId="6" xfId="0" applyFont="1" applyFill="1" applyBorder="1" applyAlignment="1">
      <alignment horizontal="center" vertical="top" wrapText="1"/>
    </xf>
    <xf numFmtId="0" fontId="1" fillId="17" borderId="10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8" fontId="8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25" fillId="17" borderId="8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168" fontId="8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16" borderId="1" xfId="0" applyFill="1" applyBorder="1" applyAlignment="1">
      <alignment horizontal="center" vertical="top" wrapText="1"/>
    </xf>
    <xf numFmtId="0" fontId="0" fillId="12" borderId="1" xfId="0" applyFill="1" applyBorder="1" applyAlignment="1">
      <alignment horizontal="center" vertical="top" wrapText="1"/>
    </xf>
    <xf numFmtId="168" fontId="24" fillId="4" borderId="1" xfId="0" applyNumberFormat="1" applyFont="1" applyFill="1" applyBorder="1" applyAlignment="1">
      <alignment horizontal="center" vertical="top" wrapText="1"/>
    </xf>
    <xf numFmtId="168" fontId="8" fillId="16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0" borderId="0" xfId="0" applyFont="1"/>
    <xf numFmtId="168" fontId="8" fillId="4" borderId="3" xfId="0" applyNumberFormat="1" applyFont="1" applyFill="1" applyBorder="1" applyAlignment="1">
      <alignment horizontal="center" vertical="top" wrapText="1"/>
    </xf>
    <xf numFmtId="0" fontId="1" fillId="0" borderId="0" xfId="0" applyFont="1"/>
    <xf numFmtId="164" fontId="8" fillId="4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left" vertical="top" wrapText="1"/>
    </xf>
    <xf numFmtId="168" fontId="8" fillId="6" borderId="3" xfId="0" applyNumberFormat="1" applyFont="1" applyFill="1" applyBorder="1" applyAlignment="1">
      <alignment horizontal="center" vertical="top" wrapText="1"/>
    </xf>
    <xf numFmtId="0" fontId="0" fillId="13" borderId="1" xfId="0" applyFill="1" applyBorder="1" applyAlignment="1">
      <alignment horizontal="left" vertical="top" wrapText="1"/>
    </xf>
    <xf numFmtId="168" fontId="8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wrapText="1"/>
    </xf>
    <xf numFmtId="168" fontId="7" fillId="4" borderId="1" xfId="0" applyNumberFormat="1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168" fontId="8" fillId="5" borderId="3" xfId="0" applyNumberFormat="1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7" fontId="8" fillId="4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0" fillId="8" borderId="1" xfId="0" applyFill="1" applyBorder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vertical="top" wrapText="1"/>
    </xf>
    <xf numFmtId="0" fontId="1" fillId="8" borderId="3" xfId="0" applyFont="1" applyFill="1" applyBorder="1" applyAlignment="1">
      <alignment vertical="top" wrapText="1"/>
    </xf>
    <xf numFmtId="0" fontId="0" fillId="16" borderId="3" xfId="0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" fillId="10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16" borderId="3" xfId="0" applyFont="1" applyFill="1" applyBorder="1" applyAlignment="1">
      <alignment horizontal="center" vertical="top" wrapText="1"/>
    </xf>
    <xf numFmtId="0" fontId="1" fillId="17" borderId="16" xfId="0" applyFont="1" applyFill="1" applyBorder="1" applyAlignment="1">
      <alignment horizontal="center" vertical="top" wrapText="1"/>
    </xf>
    <xf numFmtId="0" fontId="1" fillId="17" borderId="17" xfId="0" applyFont="1" applyFill="1" applyBorder="1" applyAlignment="1">
      <alignment horizontal="center" vertical="top" wrapText="1"/>
    </xf>
    <xf numFmtId="0" fontId="31" fillId="0" borderId="8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49" fontId="11" fillId="0" borderId="1" xfId="0" applyNumberFormat="1" applyFont="1" applyBorder="1"/>
    <xf numFmtId="49" fontId="0" fillId="0" borderId="1" xfId="0" applyNumberForma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7" fontId="8" fillId="0" borderId="1" xfId="0" applyNumberFormat="1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9" fillId="4" borderId="0" xfId="0" applyFont="1" applyFill="1" applyAlignment="1">
      <alignment vertical="top" wrapText="1"/>
    </xf>
    <xf numFmtId="166" fontId="35" fillId="8" borderId="1" xfId="1" applyFont="1" applyFill="1" applyBorder="1" applyAlignment="1">
      <alignment vertical="top" wrapText="1"/>
    </xf>
    <xf numFmtId="0" fontId="35" fillId="2" borderId="1" xfId="0" applyFont="1" applyFill="1" applyBorder="1" applyAlignment="1">
      <alignment horizontal="center" vertical="top" wrapText="1"/>
    </xf>
    <xf numFmtId="0" fontId="35" fillId="8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5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19" fillId="10" borderId="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" fillId="17" borderId="2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14" borderId="1" xfId="0" applyFont="1" applyFill="1" applyBorder="1" applyAlignment="1">
      <alignment horizontal="center" vertical="top" wrapText="1"/>
    </xf>
    <xf numFmtId="0" fontId="19" fillId="14" borderId="1" xfId="0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8" fontId="24" fillId="0" borderId="1" xfId="0" applyNumberFormat="1" applyFont="1" applyBorder="1" applyAlignment="1">
      <alignment horizontal="center" vertical="top" wrapText="1"/>
    </xf>
    <xf numFmtId="168" fontId="36" fillId="4" borderId="1" xfId="0" applyNumberFormat="1" applyFont="1" applyFill="1" applyBorder="1" applyAlignment="1">
      <alignment horizontal="center" vertical="top" wrapText="1"/>
    </xf>
    <xf numFmtId="169" fontId="37" fillId="2" borderId="1" xfId="0" applyNumberFormat="1" applyFont="1" applyFill="1" applyBorder="1" applyAlignment="1">
      <alignment horizontal="center" vertical="top" wrapText="1"/>
    </xf>
    <xf numFmtId="168" fontId="14" fillId="3" borderId="1" xfId="0" applyNumberFormat="1" applyFont="1" applyFill="1" applyBorder="1" applyAlignment="1">
      <alignment horizontal="center" vertical="top" wrapText="1"/>
    </xf>
    <xf numFmtId="168" fontId="14" fillId="0" borderId="1" xfId="0" applyNumberFormat="1" applyFont="1" applyBorder="1" applyAlignment="1">
      <alignment horizontal="center" vertical="top" wrapText="1"/>
    </xf>
    <xf numFmtId="168" fontId="14" fillId="9" borderId="1" xfId="0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vertical="top" wrapText="1"/>
    </xf>
    <xf numFmtId="168" fontId="37" fillId="2" borderId="1" xfId="0" applyNumberFormat="1" applyFont="1" applyFill="1" applyBorder="1" applyAlignment="1">
      <alignment horizontal="center" vertical="top" wrapText="1"/>
    </xf>
    <xf numFmtId="168" fontId="37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8" fontId="37" fillId="10" borderId="1" xfId="0" applyNumberFormat="1" applyFont="1" applyFill="1" applyBorder="1" applyAlignment="1">
      <alignment horizontal="center" vertical="top" wrapText="1"/>
    </xf>
    <xf numFmtId="168" fontId="37" fillId="7" borderId="1" xfId="0" applyNumberFormat="1" applyFont="1" applyFill="1" applyBorder="1" applyAlignment="1">
      <alignment horizontal="center" vertical="top" wrapText="1"/>
    </xf>
    <xf numFmtId="168" fontId="14" fillId="6" borderId="1" xfId="0" applyNumberFormat="1" applyFont="1" applyFill="1" applyBorder="1" applyAlignment="1">
      <alignment horizontal="center" vertical="top" wrapText="1"/>
    </xf>
    <xf numFmtId="168" fontId="37" fillId="6" borderId="1" xfId="0" applyNumberFormat="1" applyFont="1" applyFill="1" applyBorder="1" applyAlignment="1">
      <alignment horizontal="center" vertical="top" wrapText="1"/>
    </xf>
    <xf numFmtId="168" fontId="14" fillId="7" borderId="1" xfId="0" applyNumberFormat="1" applyFont="1" applyFill="1" applyBorder="1" applyAlignment="1">
      <alignment horizontal="center" vertical="top" wrapText="1"/>
    </xf>
    <xf numFmtId="168" fontId="38" fillId="13" borderId="1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Alignment="1">
      <alignment horizontal="center" vertical="top" wrapText="1"/>
    </xf>
    <xf numFmtId="164" fontId="37" fillId="6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164" fontId="37" fillId="10" borderId="1" xfId="0" applyNumberFormat="1" applyFont="1" applyFill="1" applyBorder="1" applyAlignment="1">
      <alignment horizontal="center" vertical="top" wrapText="1"/>
    </xf>
    <xf numFmtId="168" fontId="14" fillId="5" borderId="1" xfId="0" applyNumberFormat="1" applyFont="1" applyFill="1" applyBorder="1" applyAlignment="1">
      <alignment horizontal="center" vertical="top" wrapText="1"/>
    </xf>
    <xf numFmtId="0" fontId="1" fillId="18" borderId="1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1" fillId="20" borderId="1" xfId="0" applyFont="1" applyFill="1" applyBorder="1" applyAlignment="1">
      <alignment horizontal="left" vertical="top" wrapText="1"/>
    </xf>
    <xf numFmtId="165" fontId="37" fillId="6" borderId="1" xfId="0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168" fontId="7" fillId="21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8" fontId="7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9" fillId="9" borderId="1" xfId="0" applyFont="1" applyFill="1" applyBorder="1" applyAlignment="1">
      <alignment horizontal="center" vertical="top" wrapText="1"/>
    </xf>
    <xf numFmtId="0" fontId="13" fillId="11" borderId="2" xfId="0" applyFont="1" applyFill="1" applyBorder="1" applyAlignment="1">
      <alignment horizontal="left" vertical="top" wrapText="1"/>
    </xf>
    <xf numFmtId="0" fontId="13" fillId="11" borderId="5" xfId="0" applyFont="1" applyFill="1" applyBorder="1" applyAlignment="1">
      <alignment horizontal="left" vertical="top" wrapText="1"/>
    </xf>
    <xf numFmtId="0" fontId="13" fillId="11" borderId="3" xfId="0" applyFont="1" applyFill="1" applyBorder="1" applyAlignment="1">
      <alignment horizontal="left" vertical="top" wrapText="1"/>
    </xf>
    <xf numFmtId="0" fontId="12" fillId="12" borderId="2" xfId="0" applyFont="1" applyFill="1" applyBorder="1" applyAlignment="1">
      <alignment horizontal="left" vertical="top" wrapText="1"/>
    </xf>
    <xf numFmtId="0" fontId="12" fillId="12" borderId="5" xfId="0" applyFont="1" applyFill="1" applyBorder="1" applyAlignment="1">
      <alignment horizontal="left" vertical="top" wrapText="1"/>
    </xf>
    <xf numFmtId="0" fontId="12" fillId="12" borderId="3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center" vertical="top"/>
    </xf>
    <xf numFmtId="0" fontId="3" fillId="13" borderId="1" xfId="0" applyFont="1" applyFill="1" applyBorder="1" applyAlignment="1">
      <alignment horizontal="center" vertical="top" wrapText="1"/>
    </xf>
    <xf numFmtId="168" fontId="18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2" fillId="8" borderId="2" xfId="0" applyFont="1" applyFill="1" applyBorder="1" applyAlignment="1">
      <alignment horizontal="left" vertical="top" wrapText="1"/>
    </xf>
    <xf numFmtId="0" fontId="12" fillId="8" borderId="5" xfId="0" applyFont="1" applyFill="1" applyBorder="1" applyAlignment="1">
      <alignment horizontal="left" vertical="top" wrapText="1"/>
    </xf>
    <xf numFmtId="0" fontId="12" fillId="8" borderId="3" xfId="0" applyFont="1" applyFill="1" applyBorder="1" applyAlignment="1">
      <alignment horizontal="left" vertical="top" wrapText="1"/>
    </xf>
    <xf numFmtId="0" fontId="25" fillId="17" borderId="7" xfId="0" applyFont="1" applyFill="1" applyBorder="1" applyAlignment="1">
      <alignment horizontal="center" vertical="top" wrapText="1"/>
    </xf>
    <xf numFmtId="0" fontId="25" fillId="17" borderId="8" xfId="0" applyFont="1" applyFill="1" applyBorder="1" applyAlignment="1">
      <alignment horizontal="center" vertical="top" wrapText="1"/>
    </xf>
    <xf numFmtId="0" fontId="25" fillId="17" borderId="9" xfId="0" applyFont="1" applyFill="1" applyBorder="1" applyAlignment="1">
      <alignment horizontal="center" vertical="top" wrapText="1"/>
    </xf>
    <xf numFmtId="166" fontId="13" fillId="8" borderId="20" xfId="1" applyFont="1" applyFill="1" applyBorder="1" applyAlignment="1">
      <alignment horizontal="left" vertical="top" wrapText="1"/>
    </xf>
    <xf numFmtId="166" fontId="13" fillId="8" borderId="21" xfId="1" applyFont="1" applyFill="1" applyBorder="1" applyAlignment="1">
      <alignment horizontal="left" vertical="top" wrapText="1"/>
    </xf>
    <xf numFmtId="166" fontId="13" fillId="8" borderId="15" xfId="1" applyFont="1" applyFill="1" applyBorder="1" applyAlignment="1">
      <alignment horizontal="left" vertical="top" wrapText="1"/>
    </xf>
    <xf numFmtId="0" fontId="12" fillId="12" borderId="2" xfId="0" applyFont="1" applyFill="1" applyBorder="1" applyAlignment="1">
      <alignment horizontal="center" vertical="top" wrapText="1"/>
    </xf>
    <xf numFmtId="0" fontId="12" fillId="12" borderId="5" xfId="0" applyFont="1" applyFill="1" applyBorder="1" applyAlignment="1">
      <alignment horizontal="center" vertical="top" wrapText="1"/>
    </xf>
    <xf numFmtId="0" fontId="13" fillId="11" borderId="2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006FB7"/>
      <color rgb="FF39B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211"/>
  <sheetViews>
    <sheetView tabSelected="1" topLeftCell="E1" zoomScale="90" zoomScaleNormal="90" workbookViewId="0">
      <pane ySplit="2" topLeftCell="A3" activePane="bottomLeft" state="frozen"/>
      <selection pane="bottomLeft" activeCell="V2" sqref="V1:AA1048576"/>
    </sheetView>
  </sheetViews>
  <sheetFormatPr defaultColWidth="9.140625" defaultRowHeight="15" outlineLevelCol="1" x14ac:dyDescent="0.25"/>
  <cols>
    <col min="1" max="1" width="7" style="6" customWidth="1"/>
    <col min="2" max="2" width="10" style="6" customWidth="1"/>
    <col min="3" max="3" width="7.28515625" style="6" customWidth="1"/>
    <col min="4" max="4" width="60.28515625" style="6" bestFit="1" customWidth="1"/>
    <col min="5" max="5" width="20" style="6" customWidth="1"/>
    <col min="6" max="6" width="12.42578125" style="163" customWidth="1"/>
    <col min="7" max="8" width="12.42578125" style="6" customWidth="1"/>
    <col min="9" max="9" width="12.42578125" style="188" customWidth="1"/>
    <col min="10" max="12" width="12.42578125" style="6" customWidth="1"/>
    <col min="13" max="13" width="12.42578125" style="188" customWidth="1"/>
    <col min="14" max="14" width="14.28515625" style="6" customWidth="1"/>
    <col min="15" max="15" width="13.5703125" style="2" customWidth="1" outlineLevel="1"/>
    <col min="16" max="16" width="17.42578125" style="2" customWidth="1" outlineLevel="1"/>
    <col min="17" max="17" width="13.85546875" style="8" customWidth="1" outlineLevel="1"/>
    <col min="18" max="18" width="17.42578125" style="8" customWidth="1" outlineLevel="1"/>
    <col min="19" max="19" width="13.5703125" style="8" customWidth="1"/>
    <col min="20" max="20" width="17.42578125" style="8" customWidth="1"/>
    <col min="21" max="21" width="16.5703125" style="8" customWidth="1"/>
    <col min="22" max="22" width="17.42578125" style="8" customWidth="1"/>
    <col min="23" max="23" width="13.5703125" style="8" customWidth="1" outlineLevel="1"/>
    <col min="24" max="24" width="17.42578125" style="8" customWidth="1" outlineLevel="1"/>
    <col min="25" max="25" width="13.85546875" style="8" customWidth="1" outlineLevel="1"/>
    <col min="26" max="26" width="17.42578125" style="258" customWidth="1" outlineLevel="1"/>
    <col min="27" max="27" width="12.42578125" style="8" customWidth="1"/>
    <col min="28" max="28" width="17.42578125" style="8" customWidth="1"/>
    <col min="29" max="29" width="12.42578125" style="8" hidden="1" customWidth="1"/>
    <col min="30" max="30" width="17.42578125" style="8" hidden="1" customWidth="1"/>
    <col min="31" max="31" width="25.140625" style="1" customWidth="1"/>
    <col min="32" max="16384" width="9.140625" style="1"/>
  </cols>
  <sheetData>
    <row r="1" spans="1:30" ht="24" thickBot="1" x14ac:dyDescent="0.3">
      <c r="A1" s="284" t="s">
        <v>0</v>
      </c>
      <c r="B1" s="284"/>
      <c r="C1" s="284"/>
      <c r="D1" s="284"/>
      <c r="E1" s="284"/>
      <c r="F1" s="288" t="s">
        <v>1</v>
      </c>
      <c r="G1" s="289"/>
      <c r="H1" s="289"/>
      <c r="I1" s="290"/>
      <c r="J1" s="288" t="s">
        <v>2</v>
      </c>
      <c r="K1" s="289"/>
      <c r="L1" s="289"/>
      <c r="M1" s="290"/>
      <c r="N1" s="189"/>
      <c r="O1" s="283" t="s">
        <v>3</v>
      </c>
      <c r="P1" s="283"/>
      <c r="Q1" s="283"/>
      <c r="R1" s="283"/>
      <c r="S1" s="283"/>
      <c r="T1" s="283"/>
      <c r="U1" s="283"/>
      <c r="V1" s="283"/>
      <c r="W1" s="283" t="s">
        <v>4</v>
      </c>
      <c r="X1" s="283"/>
      <c r="Y1" s="283"/>
      <c r="Z1" s="283"/>
      <c r="AA1" s="283"/>
      <c r="AB1" s="283"/>
      <c r="AC1" s="283"/>
      <c r="AD1" s="283"/>
    </row>
    <row r="2" spans="1:30" ht="30.75" thickBot="1" x14ac:dyDescent="0.3">
      <c r="A2" s="10" t="s">
        <v>5</v>
      </c>
      <c r="B2" s="10" t="s">
        <v>6</v>
      </c>
      <c r="C2" s="10" t="s">
        <v>7</v>
      </c>
      <c r="D2" s="10" t="s">
        <v>8</v>
      </c>
      <c r="E2" s="141" t="s">
        <v>9</v>
      </c>
      <c r="F2" s="89">
        <v>2021</v>
      </c>
      <c r="G2" s="89">
        <v>2022</v>
      </c>
      <c r="H2" s="89">
        <v>2023</v>
      </c>
      <c r="I2" s="89">
        <v>2024</v>
      </c>
      <c r="J2" s="192">
        <v>2021</v>
      </c>
      <c r="K2" s="193">
        <v>2022</v>
      </c>
      <c r="L2" s="193">
        <v>2023</v>
      </c>
      <c r="M2" s="234">
        <v>2024</v>
      </c>
      <c r="N2" s="9" t="s">
        <v>10</v>
      </c>
      <c r="O2" s="11" t="s">
        <v>3</v>
      </c>
      <c r="P2" s="12" t="s">
        <v>11</v>
      </c>
      <c r="Q2" s="12" t="s">
        <v>12</v>
      </c>
      <c r="R2" s="12" t="s">
        <v>13</v>
      </c>
      <c r="S2" s="12" t="s">
        <v>14</v>
      </c>
      <c r="T2" s="12" t="s">
        <v>15</v>
      </c>
      <c r="U2" s="12" t="s">
        <v>16</v>
      </c>
      <c r="V2" s="12" t="s">
        <v>17</v>
      </c>
      <c r="W2" s="12" t="s">
        <v>18</v>
      </c>
      <c r="X2" s="12" t="s">
        <v>11</v>
      </c>
      <c r="Y2" s="12" t="s">
        <v>12</v>
      </c>
      <c r="Z2" s="243" t="s">
        <v>13</v>
      </c>
      <c r="AA2" s="12" t="s">
        <v>14</v>
      </c>
      <c r="AB2" s="12" t="s">
        <v>15</v>
      </c>
      <c r="AC2" s="12" t="s">
        <v>16</v>
      </c>
      <c r="AD2" s="12" t="s">
        <v>17</v>
      </c>
    </row>
    <row r="3" spans="1:30" ht="15" customHeight="1" x14ac:dyDescent="0.25">
      <c r="A3" s="291" t="s">
        <v>19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3"/>
    </row>
    <row r="4" spans="1:30" ht="61.5" customHeight="1" x14ac:dyDescent="0.25">
      <c r="A4" s="13" t="s">
        <v>20</v>
      </c>
      <c r="B4" s="14"/>
      <c r="C4" s="14"/>
      <c r="D4" s="13" t="s">
        <v>21</v>
      </c>
      <c r="E4" s="142" t="s">
        <v>21</v>
      </c>
      <c r="F4" s="152"/>
      <c r="G4" s="13"/>
      <c r="H4" s="13"/>
      <c r="I4" s="178"/>
      <c r="J4" s="164"/>
      <c r="K4" s="13"/>
      <c r="L4" s="13"/>
      <c r="M4" s="142"/>
      <c r="N4" s="15"/>
      <c r="O4" s="16">
        <f>O5+O10</f>
        <v>15500</v>
      </c>
      <c r="P4" s="16">
        <f t="shared" ref="P4:AD4" si="0">P5+P10</f>
        <v>0</v>
      </c>
      <c r="Q4" s="16">
        <f>Q5+Q10+Q14</f>
        <v>45500</v>
      </c>
      <c r="R4" s="16">
        <f>R5+R10+R14</f>
        <v>0</v>
      </c>
      <c r="S4" s="16">
        <f>S5+S10+S14</f>
        <v>18000</v>
      </c>
      <c r="T4" s="16">
        <f t="shared" ref="T4:U4" si="1">T5+T10+T14</f>
        <v>0</v>
      </c>
      <c r="U4" s="16">
        <f t="shared" si="1"/>
        <v>4500</v>
      </c>
      <c r="V4" s="16">
        <f>V5+V10+V14</f>
        <v>0</v>
      </c>
      <c r="W4" s="16">
        <f t="shared" si="0"/>
        <v>11707.4</v>
      </c>
      <c r="X4" s="16">
        <f t="shared" si="0"/>
        <v>0</v>
      </c>
      <c r="Y4" s="16">
        <f>Y5+Y10+Y14</f>
        <v>38703.78</v>
      </c>
      <c r="Z4" s="244">
        <f>Z5+Z10+Z14</f>
        <v>0</v>
      </c>
      <c r="AA4" s="16">
        <f>AA5+AA10+AA14</f>
        <v>4573.7</v>
      </c>
      <c r="AB4" s="16">
        <f t="shared" si="0"/>
        <v>0</v>
      </c>
      <c r="AC4" s="16">
        <f t="shared" si="0"/>
        <v>0</v>
      </c>
      <c r="AD4" s="16">
        <f t="shared" si="0"/>
        <v>0</v>
      </c>
    </row>
    <row r="5" spans="1:30" ht="75" x14ac:dyDescent="0.25">
      <c r="A5" s="80"/>
      <c r="B5" s="18" t="s">
        <v>22</v>
      </c>
      <c r="C5" s="19"/>
      <c r="D5" s="85" t="s">
        <v>23</v>
      </c>
      <c r="E5" s="143" t="s">
        <v>24</v>
      </c>
      <c r="F5" s="153" t="s">
        <v>25</v>
      </c>
      <c r="G5" s="84"/>
      <c r="H5" s="84"/>
      <c r="I5" s="179"/>
      <c r="J5" s="165"/>
      <c r="K5" s="84"/>
      <c r="L5" s="84"/>
      <c r="M5" s="143"/>
      <c r="N5" s="20"/>
      <c r="O5" s="21">
        <f>SUM(O6:O13)</f>
        <v>14500</v>
      </c>
      <c r="P5" s="21">
        <f t="shared" ref="P5:AD5" si="2">SUM(P6:P13)</f>
        <v>0</v>
      </c>
      <c r="Q5" s="21">
        <f>SUM(Q6:Q9)</f>
        <v>16500</v>
      </c>
      <c r="R5" s="21">
        <f t="shared" si="2"/>
        <v>0</v>
      </c>
      <c r="S5" s="21">
        <f>SUM(S6:S9)</f>
        <v>5000</v>
      </c>
      <c r="T5" s="21">
        <f t="shared" si="2"/>
        <v>0</v>
      </c>
      <c r="U5" s="21">
        <f>SUM(U6:U8)</f>
        <v>2000</v>
      </c>
      <c r="V5" s="21">
        <f>SUM(V6:V8)</f>
        <v>0</v>
      </c>
      <c r="W5" s="21">
        <f t="shared" si="2"/>
        <v>11707.4</v>
      </c>
      <c r="X5" s="21">
        <f t="shared" si="2"/>
        <v>0</v>
      </c>
      <c r="Y5" s="21">
        <f>SUM(Y6:Y9)</f>
        <v>35245.21</v>
      </c>
      <c r="Z5" s="245">
        <f>SUM(Z6:Z8)</f>
        <v>0</v>
      </c>
      <c r="AA5" s="21">
        <f>SUM(AA6:AA9)</f>
        <v>4573.7</v>
      </c>
      <c r="AB5" s="21">
        <f t="shared" si="2"/>
        <v>0</v>
      </c>
      <c r="AC5" s="21">
        <f t="shared" si="2"/>
        <v>0</v>
      </c>
      <c r="AD5" s="21">
        <f t="shared" si="2"/>
        <v>0</v>
      </c>
    </row>
    <row r="6" spans="1:30" ht="30" customHeight="1" x14ac:dyDescent="0.25">
      <c r="A6" s="80"/>
      <c r="B6" s="17"/>
      <c r="C6" s="22" t="s">
        <v>26</v>
      </c>
      <c r="D6" s="17" t="s">
        <v>27</v>
      </c>
      <c r="E6" s="144"/>
      <c r="F6" s="93" t="s">
        <v>28</v>
      </c>
      <c r="G6" s="95" t="s">
        <v>25</v>
      </c>
      <c r="H6" s="95" t="s">
        <v>29</v>
      </c>
      <c r="I6" s="96" t="s">
        <v>30</v>
      </c>
      <c r="J6" s="166" t="s">
        <v>31</v>
      </c>
      <c r="K6" s="97" t="s">
        <v>31</v>
      </c>
      <c r="L6" s="167" t="s">
        <v>32</v>
      </c>
      <c r="M6" s="235"/>
      <c r="N6" s="236" t="s">
        <v>33</v>
      </c>
      <c r="O6" s="23">
        <v>500</v>
      </c>
      <c r="P6" s="23">
        <v>0</v>
      </c>
      <c r="Q6" s="23">
        <v>500</v>
      </c>
      <c r="R6" s="23">
        <v>0</v>
      </c>
      <c r="S6" s="23">
        <v>0</v>
      </c>
      <c r="T6" s="23"/>
      <c r="U6" s="23">
        <v>0</v>
      </c>
      <c r="V6" s="23">
        <v>0</v>
      </c>
      <c r="W6" s="23">
        <v>0</v>
      </c>
      <c r="X6" s="23">
        <v>0</v>
      </c>
      <c r="Y6" s="23"/>
      <c r="Z6" s="246"/>
      <c r="AA6" s="23"/>
      <c r="AB6" s="23"/>
      <c r="AC6" s="23"/>
      <c r="AD6" s="23"/>
    </row>
    <row r="7" spans="1:30" ht="30" x14ac:dyDescent="0.25">
      <c r="A7" s="80"/>
      <c r="B7" s="17"/>
      <c r="C7" s="22" t="s">
        <v>34</v>
      </c>
      <c r="D7" s="22" t="s">
        <v>35</v>
      </c>
      <c r="E7" s="145"/>
      <c r="F7" s="93" t="s">
        <v>28</v>
      </c>
      <c r="G7" s="95" t="s">
        <v>36</v>
      </c>
      <c r="H7" s="95" t="s">
        <v>36</v>
      </c>
      <c r="I7" s="96"/>
      <c r="J7" s="166" t="s">
        <v>31</v>
      </c>
      <c r="K7" s="97" t="s">
        <v>31</v>
      </c>
      <c r="L7" s="167" t="s">
        <v>32</v>
      </c>
      <c r="M7" s="235"/>
      <c r="N7" s="236" t="s">
        <v>37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/>
      <c r="U7" s="23">
        <v>0</v>
      </c>
      <c r="V7" s="23">
        <v>0</v>
      </c>
      <c r="W7" s="23">
        <v>0</v>
      </c>
      <c r="X7" s="23">
        <v>0</v>
      </c>
      <c r="Y7" s="23"/>
      <c r="Z7" s="246"/>
      <c r="AA7" s="23"/>
      <c r="AB7" s="23"/>
      <c r="AC7" s="23"/>
      <c r="AD7" s="23"/>
    </row>
    <row r="8" spans="1:30" ht="60" x14ac:dyDescent="0.25">
      <c r="A8" s="80"/>
      <c r="B8" s="17"/>
      <c r="C8" s="22" t="s">
        <v>38</v>
      </c>
      <c r="D8" s="265" t="s">
        <v>39</v>
      </c>
      <c r="E8" s="145"/>
      <c r="F8" s="93" t="s">
        <v>30</v>
      </c>
      <c r="G8" s="95" t="s">
        <v>40</v>
      </c>
      <c r="H8" s="95" t="s">
        <v>40</v>
      </c>
      <c r="I8" s="96" t="s">
        <v>40</v>
      </c>
      <c r="J8" s="167" t="s">
        <v>32</v>
      </c>
      <c r="K8" s="98" t="s">
        <v>32</v>
      </c>
      <c r="L8" s="167" t="s">
        <v>32</v>
      </c>
      <c r="M8" s="235"/>
      <c r="N8" s="236" t="s">
        <v>41</v>
      </c>
      <c r="O8" s="23">
        <v>5000</v>
      </c>
      <c r="P8" s="23">
        <v>0</v>
      </c>
      <c r="Q8" s="23">
        <f>4750+750+1800+1500+7200</f>
        <v>16000</v>
      </c>
      <c r="R8" s="23">
        <v>0</v>
      </c>
      <c r="S8" s="23">
        <v>5000</v>
      </c>
      <c r="T8" s="23"/>
      <c r="U8" s="23">
        <v>2000</v>
      </c>
      <c r="V8" s="23">
        <v>0</v>
      </c>
      <c r="W8" s="23">
        <v>4448.6000000000004</v>
      </c>
      <c r="X8" s="23">
        <v>0</v>
      </c>
      <c r="Y8" s="23">
        <v>28714.799999999999</v>
      </c>
      <c r="Z8" s="246"/>
      <c r="AA8" s="23">
        <v>3523.4</v>
      </c>
      <c r="AB8" s="23"/>
      <c r="AC8" s="23"/>
      <c r="AD8" s="23"/>
    </row>
    <row r="9" spans="1:30" ht="30" customHeight="1" x14ac:dyDescent="0.25">
      <c r="A9" s="80"/>
      <c r="B9" s="17"/>
      <c r="C9" s="22" t="s">
        <v>42</v>
      </c>
      <c r="D9" s="91" t="s">
        <v>43</v>
      </c>
      <c r="E9" s="145"/>
      <c r="F9" s="93" t="s">
        <v>30</v>
      </c>
      <c r="G9" s="95" t="s">
        <v>44</v>
      </c>
      <c r="H9" s="95"/>
      <c r="I9" s="96"/>
      <c r="J9" s="167" t="s">
        <v>32</v>
      </c>
      <c r="K9" s="98" t="s">
        <v>32</v>
      </c>
      <c r="L9" s="95"/>
      <c r="M9" s="235"/>
      <c r="N9" s="91" t="s">
        <v>45</v>
      </c>
      <c r="O9" s="23">
        <v>3500</v>
      </c>
      <c r="P9" s="23">
        <v>0</v>
      </c>
      <c r="Q9" s="242">
        <v>0</v>
      </c>
      <c r="R9" s="23">
        <v>0</v>
      </c>
      <c r="S9" s="23">
        <v>0</v>
      </c>
      <c r="T9" s="23">
        <v>0</v>
      </c>
      <c r="U9" s="23"/>
      <c r="V9" s="23"/>
      <c r="W9" s="92">
        <v>3629.4</v>
      </c>
      <c r="X9" s="23">
        <v>0</v>
      </c>
      <c r="Y9" s="23">
        <v>6530.41</v>
      </c>
      <c r="Z9" s="246"/>
      <c r="AA9" s="23">
        <v>1050.3</v>
      </c>
      <c r="AB9" s="23"/>
      <c r="AC9" s="23"/>
      <c r="AD9" s="23"/>
    </row>
    <row r="10" spans="1:30" ht="30" x14ac:dyDescent="0.25">
      <c r="A10" s="80"/>
      <c r="B10" s="19" t="s">
        <v>46</v>
      </c>
      <c r="C10" s="20"/>
      <c r="D10" s="18" t="s">
        <v>47</v>
      </c>
      <c r="E10" s="143" t="s">
        <v>48</v>
      </c>
      <c r="F10" s="154"/>
      <c r="G10" s="84"/>
      <c r="H10" s="84"/>
      <c r="I10" s="179"/>
      <c r="J10" s="165"/>
      <c r="K10" s="84"/>
      <c r="L10" s="84"/>
      <c r="M10" s="143"/>
      <c r="N10" s="20"/>
      <c r="O10" s="21">
        <f t="shared" ref="O10:AD10" si="3">SUM(O11:O12)</f>
        <v>1000</v>
      </c>
      <c r="P10" s="21">
        <f t="shared" si="3"/>
        <v>0</v>
      </c>
      <c r="Q10" s="21">
        <f>SUM(Q11:Q13)</f>
        <v>27000</v>
      </c>
      <c r="R10" s="21">
        <f t="shared" si="3"/>
        <v>0</v>
      </c>
      <c r="S10" s="21">
        <f>SUM(S11:S13)</f>
        <v>12000</v>
      </c>
      <c r="T10" s="21">
        <f t="shared" si="3"/>
        <v>0</v>
      </c>
      <c r="U10" s="21">
        <f>SUM(U11:U13)</f>
        <v>2500</v>
      </c>
      <c r="V10" s="21">
        <f>SUM(V11:V13)</f>
        <v>0</v>
      </c>
      <c r="W10" s="21">
        <f t="shared" si="3"/>
        <v>0</v>
      </c>
      <c r="X10" s="21">
        <f t="shared" si="3"/>
        <v>0</v>
      </c>
      <c r="Y10" s="21">
        <f>SUM(Y11:Y13)</f>
        <v>3458.57</v>
      </c>
      <c r="Z10" s="245">
        <f>SUM(Z11:Z13)</f>
        <v>0</v>
      </c>
      <c r="AA10" s="21">
        <f>SUM(AA11:AA13)</f>
        <v>0</v>
      </c>
      <c r="AB10" s="21">
        <f t="shared" si="3"/>
        <v>0</v>
      </c>
      <c r="AC10" s="21">
        <f t="shared" si="3"/>
        <v>0</v>
      </c>
      <c r="AD10" s="21">
        <f t="shared" si="3"/>
        <v>0</v>
      </c>
    </row>
    <row r="11" spans="1:30" ht="30" x14ac:dyDescent="0.25">
      <c r="A11" s="80"/>
      <c r="B11" s="17"/>
      <c r="C11" s="22" t="s">
        <v>26</v>
      </c>
      <c r="D11" s="17" t="s">
        <v>49</v>
      </c>
      <c r="E11" s="144"/>
      <c r="F11" s="155"/>
      <c r="G11" s="17"/>
      <c r="H11" s="17" t="s">
        <v>50</v>
      </c>
      <c r="I11" s="180"/>
      <c r="J11" s="168" t="s">
        <v>51</v>
      </c>
      <c r="K11" s="109" t="s">
        <v>51</v>
      </c>
      <c r="L11" s="97" t="s">
        <v>31</v>
      </c>
      <c r="M11" s="144"/>
      <c r="N11" s="236" t="s">
        <v>52</v>
      </c>
      <c r="O11" s="23">
        <v>500</v>
      </c>
      <c r="P11" s="23">
        <v>0</v>
      </c>
      <c r="Q11" s="23">
        <v>2000</v>
      </c>
      <c r="R11" s="23">
        <v>0</v>
      </c>
      <c r="S11" s="23">
        <v>7000</v>
      </c>
      <c r="T11" s="23"/>
      <c r="U11" s="23">
        <v>1500</v>
      </c>
      <c r="V11" s="23">
        <v>0</v>
      </c>
      <c r="W11" s="23">
        <v>0</v>
      </c>
      <c r="X11" s="23">
        <v>0</v>
      </c>
      <c r="Y11" s="23"/>
      <c r="Z11" s="246"/>
      <c r="AA11" s="23"/>
      <c r="AB11" s="23"/>
      <c r="AC11" s="23"/>
      <c r="AD11" s="23"/>
    </row>
    <row r="12" spans="1:30" ht="30" x14ac:dyDescent="0.25">
      <c r="A12" s="80"/>
      <c r="B12" s="17"/>
      <c r="C12" s="22" t="s">
        <v>34</v>
      </c>
      <c r="D12" s="22" t="s">
        <v>53</v>
      </c>
      <c r="E12" s="145"/>
      <c r="F12" s="156"/>
      <c r="G12" s="22"/>
      <c r="H12" s="22" t="s">
        <v>54</v>
      </c>
      <c r="I12" s="181"/>
      <c r="J12" s="168" t="s">
        <v>51</v>
      </c>
      <c r="K12" s="109" t="s">
        <v>51</v>
      </c>
      <c r="L12" s="97" t="s">
        <v>31</v>
      </c>
      <c r="M12" s="145"/>
      <c r="N12" s="236" t="s">
        <v>55</v>
      </c>
      <c r="O12" s="23">
        <v>500</v>
      </c>
      <c r="P12" s="23">
        <v>0</v>
      </c>
      <c r="Q12" s="23">
        <f>5000+5000+2500</f>
        <v>12500</v>
      </c>
      <c r="R12" s="23">
        <v>0</v>
      </c>
      <c r="S12" s="23">
        <v>0</v>
      </c>
      <c r="T12" s="23"/>
      <c r="U12" s="23">
        <v>0</v>
      </c>
      <c r="V12" s="23">
        <v>0</v>
      </c>
      <c r="W12" s="23">
        <v>0</v>
      </c>
      <c r="X12" s="23">
        <v>0</v>
      </c>
      <c r="Y12" s="23">
        <v>3458.57</v>
      </c>
      <c r="Z12" s="246"/>
      <c r="AA12" s="23"/>
      <c r="AB12" s="23"/>
      <c r="AC12" s="23"/>
      <c r="AD12" s="23"/>
    </row>
    <row r="13" spans="1:30" ht="32.25" customHeight="1" x14ac:dyDescent="0.25">
      <c r="A13" s="80"/>
      <c r="B13" s="17"/>
      <c r="C13" s="83" t="s">
        <v>38</v>
      </c>
      <c r="D13" s="83" t="s">
        <v>56</v>
      </c>
      <c r="E13" s="145"/>
      <c r="F13" s="156"/>
      <c r="G13" s="22"/>
      <c r="H13" s="22" t="s">
        <v>54</v>
      </c>
      <c r="I13" s="181"/>
      <c r="J13" s="168" t="s">
        <v>51</v>
      </c>
      <c r="K13" s="109" t="s">
        <v>51</v>
      </c>
      <c r="L13" s="97" t="s">
        <v>31</v>
      </c>
      <c r="M13" s="145"/>
      <c r="N13" s="237" t="s">
        <v>57</v>
      </c>
      <c r="O13" s="23">
        <v>3500</v>
      </c>
      <c r="P13" s="23">
        <v>0</v>
      </c>
      <c r="Q13" s="23">
        <f>10000+2500</f>
        <v>12500</v>
      </c>
      <c r="R13" s="23">
        <v>0</v>
      </c>
      <c r="S13" s="23">
        <v>5000</v>
      </c>
      <c r="T13" s="23"/>
      <c r="U13" s="23">
        <v>1000</v>
      </c>
      <c r="V13" s="23">
        <v>0</v>
      </c>
      <c r="W13" s="23">
        <v>3629.4</v>
      </c>
      <c r="X13" s="23">
        <v>0</v>
      </c>
      <c r="Y13" s="23"/>
      <c r="Z13" s="246"/>
      <c r="AA13" s="23"/>
      <c r="AB13" s="23"/>
      <c r="AC13" s="23"/>
      <c r="AD13" s="23"/>
    </row>
    <row r="14" spans="1:30" ht="49.5" customHeight="1" x14ac:dyDescent="0.25">
      <c r="A14" s="80"/>
      <c r="B14" s="84" t="s">
        <v>58</v>
      </c>
      <c r="C14" s="20"/>
      <c r="D14" s="268" t="s">
        <v>59</v>
      </c>
      <c r="E14" s="143" t="s">
        <v>60</v>
      </c>
      <c r="F14" s="154"/>
      <c r="G14" s="84"/>
      <c r="H14" s="84"/>
      <c r="I14" s="179"/>
      <c r="J14" s="165"/>
      <c r="K14" s="84"/>
      <c r="L14" s="84"/>
      <c r="M14" s="143"/>
      <c r="N14" s="20"/>
      <c r="O14" s="26">
        <f t="shared" ref="O14:AD14" si="4">SUM(O15:O15)</f>
        <v>0</v>
      </c>
      <c r="P14" s="26">
        <f t="shared" si="4"/>
        <v>0</v>
      </c>
      <c r="Q14" s="26">
        <f t="shared" si="4"/>
        <v>2000</v>
      </c>
      <c r="R14" s="26">
        <f t="shared" si="4"/>
        <v>0</v>
      </c>
      <c r="S14" s="26">
        <f>SUM(S15:S15)</f>
        <v>1000</v>
      </c>
      <c r="T14" s="26">
        <f t="shared" si="4"/>
        <v>0</v>
      </c>
      <c r="U14" s="26">
        <f>SUM(U15:U15)</f>
        <v>0</v>
      </c>
      <c r="V14" s="26">
        <f>SUM(V15:V15)</f>
        <v>0</v>
      </c>
      <c r="W14" s="26">
        <f t="shared" si="4"/>
        <v>0</v>
      </c>
      <c r="X14" s="26">
        <f t="shared" si="4"/>
        <v>0</v>
      </c>
      <c r="Y14" s="26">
        <f>SUM(Y15:Y15)</f>
        <v>0</v>
      </c>
      <c r="Z14" s="247">
        <f>SUM(Z15:Z15)</f>
        <v>0</v>
      </c>
      <c r="AA14" s="26">
        <f>SUM(AA15:AA15)</f>
        <v>0</v>
      </c>
      <c r="AB14" s="26">
        <f t="shared" si="4"/>
        <v>0</v>
      </c>
      <c r="AC14" s="26">
        <f t="shared" si="4"/>
        <v>0</v>
      </c>
      <c r="AD14" s="26">
        <f t="shared" si="4"/>
        <v>0</v>
      </c>
    </row>
    <row r="15" spans="1:30" x14ac:dyDescent="0.25">
      <c r="A15" s="80"/>
      <c r="B15" s="17"/>
      <c r="C15" s="22" t="s">
        <v>34</v>
      </c>
      <c r="D15" s="22" t="s">
        <v>61</v>
      </c>
      <c r="E15" s="145"/>
      <c r="F15" s="156"/>
      <c r="G15" s="22"/>
      <c r="H15" s="22" t="s">
        <v>62</v>
      </c>
      <c r="I15" s="181"/>
      <c r="J15" s="169" t="s">
        <v>32</v>
      </c>
      <c r="K15" s="77" t="s">
        <v>32</v>
      </c>
      <c r="L15" s="77" t="s">
        <v>32</v>
      </c>
      <c r="M15" s="145"/>
      <c r="N15" s="237" t="s">
        <v>63</v>
      </c>
      <c r="O15" s="23">
        <v>0</v>
      </c>
      <c r="P15" s="23">
        <v>0</v>
      </c>
      <c r="Q15" s="23">
        <v>2000</v>
      </c>
      <c r="R15" s="23">
        <v>0</v>
      </c>
      <c r="S15" s="23">
        <v>1000</v>
      </c>
      <c r="T15" s="23"/>
      <c r="U15" s="23">
        <v>0</v>
      </c>
      <c r="V15" s="23">
        <v>0</v>
      </c>
      <c r="W15" s="23">
        <v>0</v>
      </c>
      <c r="X15" s="23">
        <v>0</v>
      </c>
      <c r="Y15" s="23"/>
      <c r="Z15" s="246"/>
      <c r="AA15" s="23"/>
      <c r="AB15" s="23"/>
      <c r="AC15" s="23"/>
      <c r="AD15" s="23"/>
    </row>
    <row r="16" spans="1:30" ht="15" customHeight="1" x14ac:dyDescent="0.25">
      <c r="A16" s="285" t="s">
        <v>64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7"/>
    </row>
    <row r="17" spans="1:30" ht="30" x14ac:dyDescent="0.25">
      <c r="A17" s="13" t="s">
        <v>65</v>
      </c>
      <c r="B17" s="14"/>
      <c r="C17" s="14"/>
      <c r="D17" s="13" t="s">
        <v>66</v>
      </c>
      <c r="E17" s="146"/>
      <c r="F17" s="157"/>
      <c r="G17" s="24"/>
      <c r="H17" s="24"/>
      <c r="I17" s="182"/>
      <c r="J17" s="170"/>
      <c r="K17" s="24"/>
      <c r="L17" s="24"/>
      <c r="M17" s="182"/>
      <c r="N17" s="170"/>
      <c r="O17" s="25">
        <f t="shared" ref="O17:AD17" si="5">O18+O23+O26</f>
        <v>6000</v>
      </c>
      <c r="P17" s="25">
        <f t="shared" si="5"/>
        <v>0</v>
      </c>
      <c r="Q17" s="25">
        <f>Q18+Q23+Q26</f>
        <v>6000</v>
      </c>
      <c r="R17" s="25">
        <f>R18+R23+R26</f>
        <v>0</v>
      </c>
      <c r="S17" s="25">
        <f>S18+S23+S26</f>
        <v>6050</v>
      </c>
      <c r="T17" s="25">
        <f t="shared" si="5"/>
        <v>0</v>
      </c>
      <c r="U17" s="25">
        <f>U18+U23+U26</f>
        <v>6370</v>
      </c>
      <c r="V17" s="25">
        <f t="shared" si="5"/>
        <v>0</v>
      </c>
      <c r="W17" s="25">
        <f t="shared" si="5"/>
        <v>7991.02</v>
      </c>
      <c r="X17" s="25">
        <f>X18+X23+X26</f>
        <v>1945.89</v>
      </c>
      <c r="Y17" s="25">
        <f>Y18+Y23+Y26</f>
        <v>9788.23</v>
      </c>
      <c r="Z17" s="244">
        <f>Z18+Z23+Z26</f>
        <v>0</v>
      </c>
      <c r="AA17" s="25">
        <f>AA18+AA23+AA26</f>
        <v>5241.87</v>
      </c>
      <c r="AB17" s="25">
        <f t="shared" si="5"/>
        <v>0</v>
      </c>
      <c r="AC17" s="25">
        <f t="shared" si="5"/>
        <v>0</v>
      </c>
      <c r="AD17" s="25">
        <f t="shared" si="5"/>
        <v>0</v>
      </c>
    </row>
    <row r="18" spans="1:30" ht="61.5" customHeight="1" x14ac:dyDescent="0.25">
      <c r="A18" s="80"/>
      <c r="B18" s="18" t="s">
        <v>22</v>
      </c>
      <c r="C18" s="19"/>
      <c r="D18" s="18" t="s">
        <v>67</v>
      </c>
      <c r="E18" s="147" t="s">
        <v>68</v>
      </c>
      <c r="F18" s="158"/>
      <c r="G18" s="18"/>
      <c r="H18" s="18"/>
      <c r="I18" s="183"/>
      <c r="J18" s="171"/>
      <c r="K18" s="18"/>
      <c r="L18" s="18"/>
      <c r="M18" s="147"/>
      <c r="N18" s="20"/>
      <c r="O18" s="21">
        <f>SUM(O19:O22)</f>
        <v>0</v>
      </c>
      <c r="P18" s="21">
        <f t="shared" ref="P18:AD18" si="6">SUM(P22)</f>
        <v>0</v>
      </c>
      <c r="Q18" s="21">
        <f>SUM(Q19:Q22)</f>
        <v>0</v>
      </c>
      <c r="R18" s="21">
        <f>SUM(R19:R22)</f>
        <v>0</v>
      </c>
      <c r="S18" s="21">
        <f>SUM(S19:S22)</f>
        <v>0</v>
      </c>
      <c r="T18" s="21">
        <f t="shared" si="6"/>
        <v>0</v>
      </c>
      <c r="U18" s="21">
        <f>SUM(U19:U21)</f>
        <v>0</v>
      </c>
      <c r="V18" s="21">
        <f>SUM(V19:V21)</f>
        <v>0</v>
      </c>
      <c r="W18" s="21">
        <f>SUM(W19:W22)</f>
        <v>0</v>
      </c>
      <c r="X18" s="21">
        <f>SUM(X19:X22)</f>
        <v>0</v>
      </c>
      <c r="Y18" s="21">
        <f>SUM(Y19:Y22)</f>
        <v>0</v>
      </c>
      <c r="Z18" s="245">
        <f>SUM(Z19:Z22)</f>
        <v>0</v>
      </c>
      <c r="AA18" s="21">
        <f>SUM(AA19:AA22)</f>
        <v>0</v>
      </c>
      <c r="AB18" s="21">
        <f t="shared" si="6"/>
        <v>0</v>
      </c>
      <c r="AC18" s="21">
        <f t="shared" si="6"/>
        <v>0</v>
      </c>
      <c r="AD18" s="21">
        <f t="shared" si="6"/>
        <v>0</v>
      </c>
    </row>
    <row r="19" spans="1:30" ht="46.5" customHeight="1" x14ac:dyDescent="0.25">
      <c r="A19" s="80"/>
      <c r="B19" s="17"/>
      <c r="C19" s="22" t="s">
        <v>26</v>
      </c>
      <c r="D19" s="17" t="s">
        <v>69</v>
      </c>
      <c r="E19" s="144"/>
      <c r="F19" s="155"/>
      <c r="G19" s="17" t="s">
        <v>70</v>
      </c>
      <c r="H19" s="17" t="s">
        <v>71</v>
      </c>
      <c r="I19" s="180"/>
      <c r="J19" s="172"/>
      <c r="K19" s="110" t="s">
        <v>72</v>
      </c>
      <c r="L19" s="110" t="s">
        <v>72</v>
      </c>
      <c r="M19" s="144"/>
      <c r="N19" s="22" t="s">
        <v>73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/>
      <c r="U19" s="23">
        <v>0</v>
      </c>
      <c r="V19" s="23">
        <v>0</v>
      </c>
      <c r="W19" s="23">
        <v>0</v>
      </c>
      <c r="X19" s="23">
        <v>0</v>
      </c>
      <c r="Y19" s="23"/>
      <c r="Z19" s="246"/>
      <c r="AA19" s="23"/>
      <c r="AB19" s="23"/>
      <c r="AC19" s="23"/>
      <c r="AD19" s="23"/>
    </row>
    <row r="20" spans="1:30" ht="33" customHeight="1" x14ac:dyDescent="0.25">
      <c r="A20" s="80"/>
      <c r="B20" s="17"/>
      <c r="C20" s="22" t="s">
        <v>34</v>
      </c>
      <c r="D20" s="17" t="s">
        <v>74</v>
      </c>
      <c r="E20" s="144"/>
      <c r="F20" s="155"/>
      <c r="G20" s="17" t="s">
        <v>36</v>
      </c>
      <c r="H20" s="17"/>
      <c r="I20" s="180"/>
      <c r="J20" s="172"/>
      <c r="K20" s="110" t="s">
        <v>36</v>
      </c>
      <c r="L20" s="110" t="s">
        <v>36</v>
      </c>
      <c r="M20" s="144"/>
      <c r="N20" s="22" t="s">
        <v>75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/>
      <c r="U20" s="23">
        <v>0</v>
      </c>
      <c r="V20" s="23">
        <v>0</v>
      </c>
      <c r="W20" s="23">
        <v>0</v>
      </c>
      <c r="X20" s="23">
        <v>0</v>
      </c>
      <c r="Y20" s="23"/>
      <c r="Z20" s="246"/>
      <c r="AA20" s="23"/>
      <c r="AB20" s="23"/>
      <c r="AC20" s="23"/>
      <c r="AD20" s="23"/>
    </row>
    <row r="21" spans="1:30" ht="30.75" customHeight="1" x14ac:dyDescent="0.25">
      <c r="A21" s="80"/>
      <c r="B21" s="17"/>
      <c r="C21" s="22" t="s">
        <v>38</v>
      </c>
      <c r="D21" s="17" t="s">
        <v>76</v>
      </c>
      <c r="E21" s="144"/>
      <c r="F21" s="155"/>
      <c r="G21" s="17" t="s">
        <v>36</v>
      </c>
      <c r="H21" s="17"/>
      <c r="I21" s="180"/>
      <c r="J21" s="172"/>
      <c r="K21" s="110" t="s">
        <v>36</v>
      </c>
      <c r="L21" s="110" t="s">
        <v>36</v>
      </c>
      <c r="M21" s="144"/>
      <c r="N21" s="22" t="s">
        <v>77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/>
      <c r="U21" s="23">
        <v>0</v>
      </c>
      <c r="V21" s="23">
        <v>0</v>
      </c>
      <c r="W21" s="23">
        <v>0</v>
      </c>
      <c r="X21" s="23">
        <v>0</v>
      </c>
      <c r="Y21" s="23"/>
      <c r="Z21" s="246"/>
      <c r="AA21" s="23"/>
      <c r="AB21" s="23"/>
      <c r="AC21" s="23"/>
      <c r="AD21" s="23"/>
    </row>
    <row r="22" spans="1:30" ht="33" customHeight="1" x14ac:dyDescent="0.25">
      <c r="A22" s="80"/>
      <c r="B22" s="17"/>
      <c r="C22" s="22" t="s">
        <v>42</v>
      </c>
      <c r="D22" s="91" t="s">
        <v>78</v>
      </c>
      <c r="E22" s="144"/>
      <c r="F22" s="155"/>
      <c r="G22" s="17"/>
      <c r="H22" s="17"/>
      <c r="I22" s="180"/>
      <c r="J22" s="172"/>
      <c r="K22" s="17"/>
      <c r="L22" s="17"/>
      <c r="M22" s="144"/>
      <c r="N22" s="91" t="s">
        <v>79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/>
      <c r="U22" s="23"/>
      <c r="V22" s="23"/>
      <c r="W22" s="23">
        <v>0</v>
      </c>
      <c r="X22" s="23">
        <v>0</v>
      </c>
      <c r="Y22" s="23"/>
      <c r="Z22" s="246"/>
      <c r="AA22" s="23"/>
      <c r="AB22" s="23"/>
      <c r="AC22" s="23"/>
      <c r="AD22" s="23"/>
    </row>
    <row r="23" spans="1:30" ht="34.5" customHeight="1" x14ac:dyDescent="0.25">
      <c r="A23" s="80"/>
      <c r="B23" s="18" t="s">
        <v>46</v>
      </c>
      <c r="C23" s="20"/>
      <c r="D23" s="18" t="s">
        <v>80</v>
      </c>
      <c r="E23" s="147" t="s">
        <v>81</v>
      </c>
      <c r="F23" s="158"/>
      <c r="G23" s="18"/>
      <c r="H23" s="18"/>
      <c r="I23" s="183"/>
      <c r="J23" s="171"/>
      <c r="K23" s="18"/>
      <c r="L23" s="18"/>
      <c r="M23" s="147"/>
      <c r="N23" s="20"/>
      <c r="O23" s="21">
        <f>SUM(O24:O25)</f>
        <v>0</v>
      </c>
      <c r="P23" s="21">
        <f t="shared" ref="P23" si="7">SUM(P24:P28)</f>
        <v>0</v>
      </c>
      <c r="Q23" s="21">
        <f>SUM(Q24:Q25)</f>
        <v>0</v>
      </c>
      <c r="R23" s="21">
        <f>SUM(R24:R25)</f>
        <v>0</v>
      </c>
      <c r="S23" s="21">
        <f>SUM(S24:S25)</f>
        <v>0</v>
      </c>
      <c r="T23" s="21">
        <f t="shared" ref="T23:AD23" si="8">SUM(T24:T25)</f>
        <v>0</v>
      </c>
      <c r="U23" s="21">
        <f>SUM(U24:U25)</f>
        <v>0</v>
      </c>
      <c r="V23" s="21">
        <f>SUM(V24:V25)</f>
        <v>0</v>
      </c>
      <c r="W23" s="21">
        <f t="shared" si="8"/>
        <v>0</v>
      </c>
      <c r="X23" s="21">
        <f>SUM(X24:X25)</f>
        <v>0</v>
      </c>
      <c r="Y23" s="21">
        <f>SUM(Y24:Y25)</f>
        <v>0</v>
      </c>
      <c r="Z23" s="245">
        <f>SUM(Z24:Z25)</f>
        <v>0</v>
      </c>
      <c r="AA23" s="21">
        <f>SUM(AA24:AA25)</f>
        <v>0</v>
      </c>
      <c r="AB23" s="21">
        <f t="shared" si="8"/>
        <v>0</v>
      </c>
      <c r="AC23" s="21">
        <f t="shared" si="8"/>
        <v>0</v>
      </c>
      <c r="AD23" s="21">
        <f t="shared" si="8"/>
        <v>0</v>
      </c>
    </row>
    <row r="24" spans="1:30" ht="45" x14ac:dyDescent="0.25">
      <c r="A24" s="80"/>
      <c r="B24" s="17"/>
      <c r="C24" s="22" t="s">
        <v>26</v>
      </c>
      <c r="D24" s="17" t="s">
        <v>82</v>
      </c>
      <c r="E24" s="144"/>
      <c r="F24" s="155"/>
      <c r="G24" s="17" t="s">
        <v>36</v>
      </c>
      <c r="H24" s="17" t="s">
        <v>83</v>
      </c>
      <c r="I24" s="180"/>
      <c r="J24" s="172"/>
      <c r="K24" s="110" t="s">
        <v>84</v>
      </c>
      <c r="L24" s="110" t="s">
        <v>84</v>
      </c>
      <c r="M24" s="144"/>
      <c r="N24" s="22" t="s">
        <v>85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/>
      <c r="U24" s="23">
        <v>0</v>
      </c>
      <c r="V24" s="23">
        <v>0</v>
      </c>
      <c r="W24" s="23">
        <v>0</v>
      </c>
      <c r="X24" s="23">
        <v>0</v>
      </c>
      <c r="Y24" s="23"/>
      <c r="Z24" s="246"/>
      <c r="AA24" s="23"/>
      <c r="AB24" s="23"/>
      <c r="AC24" s="23"/>
      <c r="AD24" s="23"/>
    </row>
    <row r="25" spans="1:30" ht="45" x14ac:dyDescent="0.25">
      <c r="A25" s="80"/>
      <c r="B25" s="17"/>
      <c r="C25" s="22" t="s">
        <v>34</v>
      </c>
      <c r="D25" s="22" t="s">
        <v>86</v>
      </c>
      <c r="E25" s="145"/>
      <c r="F25" s="156"/>
      <c r="G25" s="22"/>
      <c r="H25" s="22" t="s">
        <v>87</v>
      </c>
      <c r="I25" s="181"/>
      <c r="J25" s="173"/>
      <c r="K25" s="79"/>
      <c r="L25" s="110" t="s">
        <v>84</v>
      </c>
      <c r="M25" s="145"/>
      <c r="N25" s="22" t="s">
        <v>88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/>
      <c r="U25" s="23">
        <v>0</v>
      </c>
      <c r="V25" s="23">
        <v>0</v>
      </c>
      <c r="W25" s="23">
        <v>0</v>
      </c>
      <c r="X25" s="23">
        <v>0</v>
      </c>
      <c r="Y25" s="23"/>
      <c r="Z25" s="246"/>
      <c r="AA25" s="23"/>
      <c r="AB25" s="23"/>
      <c r="AC25" s="23"/>
      <c r="AD25" s="23"/>
    </row>
    <row r="26" spans="1:30" ht="34.5" customHeight="1" x14ac:dyDescent="0.25">
      <c r="A26" s="80"/>
      <c r="B26" s="18" t="s">
        <v>58</v>
      </c>
      <c r="C26" s="20"/>
      <c r="D26" s="18" t="s">
        <v>89</v>
      </c>
      <c r="E26" s="147" t="s">
        <v>90</v>
      </c>
      <c r="F26" s="158"/>
      <c r="G26" s="18"/>
      <c r="H26" s="18"/>
      <c r="I26" s="183"/>
      <c r="J26" s="171"/>
      <c r="K26" s="18"/>
      <c r="L26" s="18"/>
      <c r="M26" s="147"/>
      <c r="N26" s="20"/>
      <c r="O26" s="21">
        <f>SUM(O27:O28)</f>
        <v>6000</v>
      </c>
      <c r="P26" s="21">
        <f t="shared" ref="P26" si="9">SUM(P27:P32)</f>
        <v>0</v>
      </c>
      <c r="Q26" s="21">
        <f>SUM(Q27:Q28)</f>
        <v>6000</v>
      </c>
      <c r="R26" s="21">
        <f>SUM(R27:R28)</f>
        <v>0</v>
      </c>
      <c r="S26" s="21">
        <f>SUM(S27:S28)</f>
        <v>6050</v>
      </c>
      <c r="T26" s="21">
        <f t="shared" ref="T26:AD26" si="10">SUM(T27:T28)</f>
        <v>0</v>
      </c>
      <c r="U26" s="21">
        <f t="shared" si="10"/>
        <v>6370</v>
      </c>
      <c r="V26" s="21">
        <f t="shared" ref="V26:AA26" si="11">SUM(V27:V28)</f>
        <v>0</v>
      </c>
      <c r="W26" s="21">
        <f t="shared" si="11"/>
        <v>7991.02</v>
      </c>
      <c r="X26" s="21">
        <f t="shared" si="11"/>
        <v>1945.89</v>
      </c>
      <c r="Y26" s="21">
        <f t="shared" si="11"/>
        <v>9788.23</v>
      </c>
      <c r="Z26" s="245">
        <f t="shared" si="11"/>
        <v>0</v>
      </c>
      <c r="AA26" s="21">
        <f t="shared" si="11"/>
        <v>5241.87</v>
      </c>
      <c r="AB26" s="21">
        <f t="shared" si="10"/>
        <v>0</v>
      </c>
      <c r="AC26" s="21">
        <f t="shared" si="10"/>
        <v>0</v>
      </c>
      <c r="AD26" s="21">
        <f t="shared" si="10"/>
        <v>0</v>
      </c>
    </row>
    <row r="27" spans="1:30" x14ac:dyDescent="0.25">
      <c r="A27" s="80"/>
      <c r="B27" s="17"/>
      <c r="C27" s="22" t="s">
        <v>26</v>
      </c>
      <c r="D27" s="17" t="s">
        <v>91</v>
      </c>
      <c r="E27" s="144"/>
      <c r="F27" s="155"/>
      <c r="G27" s="17" t="s">
        <v>36</v>
      </c>
      <c r="H27" s="17" t="s">
        <v>36</v>
      </c>
      <c r="I27" s="180"/>
      <c r="J27" s="169" t="s">
        <v>32</v>
      </c>
      <c r="K27" s="139" t="s">
        <v>32</v>
      </c>
      <c r="L27" s="139" t="s">
        <v>32</v>
      </c>
      <c r="M27" s="144"/>
      <c r="N27" s="22" t="s">
        <v>92</v>
      </c>
      <c r="O27" s="23">
        <v>6000</v>
      </c>
      <c r="P27" s="23">
        <v>0</v>
      </c>
      <c r="Q27" s="23">
        <v>6000</v>
      </c>
      <c r="R27" s="23">
        <v>0</v>
      </c>
      <c r="S27" s="23">
        <v>6050</v>
      </c>
      <c r="T27" s="23"/>
      <c r="U27" s="23">
        <v>6370</v>
      </c>
      <c r="V27" s="23">
        <v>0</v>
      </c>
      <c r="W27" s="23">
        <v>7991.02</v>
      </c>
      <c r="X27" s="23">
        <v>1945.89</v>
      </c>
      <c r="Y27" s="23">
        <v>9788.23</v>
      </c>
      <c r="Z27" s="246"/>
      <c r="AA27" s="23">
        <v>5241.87</v>
      </c>
      <c r="AB27" s="23"/>
      <c r="AC27" s="23"/>
      <c r="AD27" s="23"/>
    </row>
    <row r="28" spans="1:30" ht="30" x14ac:dyDescent="0.25">
      <c r="A28" s="80"/>
      <c r="B28" s="17"/>
      <c r="C28" s="22" t="s">
        <v>34</v>
      </c>
      <c r="D28" s="22" t="s">
        <v>93</v>
      </c>
      <c r="E28" s="145"/>
      <c r="F28" s="156"/>
      <c r="G28" s="17" t="s">
        <v>36</v>
      </c>
      <c r="H28" s="17" t="s">
        <v>36</v>
      </c>
      <c r="I28" s="181"/>
      <c r="J28" s="140" t="s">
        <v>32</v>
      </c>
      <c r="K28" s="77" t="s">
        <v>32</v>
      </c>
      <c r="L28" s="77" t="s">
        <v>32</v>
      </c>
      <c r="M28" s="145"/>
      <c r="N28" s="22" t="s">
        <v>94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/>
      <c r="U28" s="23">
        <v>0</v>
      </c>
      <c r="V28" s="23">
        <v>0</v>
      </c>
      <c r="W28" s="23">
        <v>0</v>
      </c>
      <c r="X28" s="23">
        <v>0</v>
      </c>
      <c r="Y28" s="23"/>
      <c r="Z28" s="246"/>
      <c r="AA28" s="23"/>
      <c r="AB28" s="23"/>
      <c r="AC28" s="23"/>
      <c r="AD28" s="23"/>
    </row>
    <row r="29" spans="1:30" ht="15" customHeight="1" x14ac:dyDescent="0.25">
      <c r="A29" s="285" t="s">
        <v>95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7"/>
      <c r="U29" s="76"/>
      <c r="V29" s="76"/>
      <c r="W29" s="76"/>
      <c r="X29" s="76"/>
      <c r="Y29" s="76"/>
      <c r="Z29" s="248"/>
      <c r="AA29" s="76"/>
      <c r="AB29" s="76"/>
      <c r="AC29" s="76"/>
      <c r="AD29" s="76"/>
    </row>
    <row r="30" spans="1:30" ht="30" x14ac:dyDescent="0.25">
      <c r="A30" s="13" t="s">
        <v>96</v>
      </c>
      <c r="B30" s="14"/>
      <c r="C30" s="14"/>
      <c r="D30" s="13" t="s">
        <v>97</v>
      </c>
      <c r="E30" s="142"/>
      <c r="F30" s="152"/>
      <c r="G30" s="13"/>
      <c r="H30" s="13"/>
      <c r="I30" s="178"/>
      <c r="J30" s="164"/>
      <c r="K30" s="13"/>
      <c r="L30" s="13"/>
      <c r="M30" s="178"/>
      <c r="N30" s="190"/>
      <c r="O30" s="16">
        <f t="shared" ref="O30:AD30" si="12">O31+O14</f>
        <v>11000</v>
      </c>
      <c r="P30" s="16">
        <f t="shared" si="12"/>
        <v>0</v>
      </c>
      <c r="Q30" s="16">
        <f>Q31</f>
        <v>10500</v>
      </c>
      <c r="R30" s="16">
        <f t="shared" si="12"/>
        <v>0</v>
      </c>
      <c r="S30" s="16">
        <f>S31</f>
        <v>10500</v>
      </c>
      <c r="T30" s="16">
        <f t="shared" si="12"/>
        <v>0</v>
      </c>
      <c r="U30" s="16">
        <f>U31+U14</f>
        <v>8500</v>
      </c>
      <c r="V30" s="16">
        <f t="shared" si="12"/>
        <v>0</v>
      </c>
      <c r="W30" s="16">
        <f t="shared" si="12"/>
        <v>8400</v>
      </c>
      <c r="X30" s="16">
        <f t="shared" si="12"/>
        <v>0</v>
      </c>
      <c r="Y30" s="16">
        <f>Y31+Y14</f>
        <v>11750.39</v>
      </c>
      <c r="Z30" s="244">
        <f>SUM(Z31)</f>
        <v>0</v>
      </c>
      <c r="AA30" s="16">
        <f>AA31+AA14</f>
        <v>-180</v>
      </c>
      <c r="AB30" s="16">
        <f t="shared" si="12"/>
        <v>0</v>
      </c>
      <c r="AC30" s="16">
        <f t="shared" si="12"/>
        <v>0</v>
      </c>
      <c r="AD30" s="16">
        <f t="shared" si="12"/>
        <v>0</v>
      </c>
    </row>
    <row r="31" spans="1:30" ht="45" customHeight="1" x14ac:dyDescent="0.25">
      <c r="A31" s="80"/>
      <c r="B31" s="18" t="s">
        <v>22</v>
      </c>
      <c r="C31" s="20"/>
      <c r="D31" s="18" t="s">
        <v>98</v>
      </c>
      <c r="E31" s="147" t="s">
        <v>99</v>
      </c>
      <c r="F31" s="158"/>
      <c r="G31" s="18"/>
      <c r="H31" s="18"/>
      <c r="I31" s="183"/>
      <c r="J31" s="171"/>
      <c r="K31" s="18"/>
      <c r="L31" s="18"/>
      <c r="M31" s="147"/>
      <c r="N31" s="20"/>
      <c r="O31" s="21">
        <f>SUM(O32:O34)</f>
        <v>11000</v>
      </c>
      <c r="P31" s="21">
        <f t="shared" ref="P31:AD31" si="13">SUM(P32:P34)</f>
        <v>0</v>
      </c>
      <c r="Q31" s="21">
        <f>SUM(Q32:Q34)</f>
        <v>10500</v>
      </c>
      <c r="R31" s="21">
        <f>SUM(R32:R34)</f>
        <v>0</v>
      </c>
      <c r="S31" s="21">
        <f>SUM(S32:S34)</f>
        <v>10500</v>
      </c>
      <c r="T31" s="21">
        <f t="shared" ref="T31:V31" si="14">SUM(T32:T34)</f>
        <v>0</v>
      </c>
      <c r="U31" s="21">
        <f>SUM(U32:U34)</f>
        <v>8500</v>
      </c>
      <c r="V31" s="21">
        <f t="shared" si="14"/>
        <v>0</v>
      </c>
      <c r="W31" s="21">
        <f>SUM(W32:W34)</f>
        <v>8400</v>
      </c>
      <c r="X31" s="21">
        <f>SUM(X32:X34)</f>
        <v>0</v>
      </c>
      <c r="Y31" s="21">
        <f>SUM(Y32:Y34)</f>
        <v>11750.39</v>
      </c>
      <c r="Z31" s="245">
        <f>SUM(Z32:Z34)</f>
        <v>0</v>
      </c>
      <c r="AA31" s="21">
        <f>SUM(AA32:AA34)</f>
        <v>-180</v>
      </c>
      <c r="AB31" s="21">
        <f t="shared" si="13"/>
        <v>0</v>
      </c>
      <c r="AC31" s="21">
        <f t="shared" si="13"/>
        <v>0</v>
      </c>
      <c r="AD31" s="21">
        <f t="shared" si="13"/>
        <v>0</v>
      </c>
    </row>
    <row r="32" spans="1:30" x14ac:dyDescent="0.25">
      <c r="A32" s="80"/>
      <c r="B32" s="17"/>
      <c r="C32" s="22" t="s">
        <v>26</v>
      </c>
      <c r="D32" s="22" t="s">
        <v>100</v>
      </c>
      <c r="E32" s="145"/>
      <c r="F32" s="156"/>
      <c r="G32" s="22" t="s">
        <v>101</v>
      </c>
      <c r="H32" s="22" t="s">
        <v>87</v>
      </c>
      <c r="I32" s="181"/>
      <c r="J32" s="191" t="s">
        <v>51</v>
      </c>
      <c r="K32" s="77" t="s">
        <v>32</v>
      </c>
      <c r="L32" s="77" t="s">
        <v>32</v>
      </c>
      <c r="M32" s="145"/>
      <c r="N32" s="22" t="s">
        <v>102</v>
      </c>
      <c r="O32" s="23">
        <v>2000</v>
      </c>
      <c r="P32" s="23">
        <v>0</v>
      </c>
      <c r="Q32" s="23">
        <v>2000</v>
      </c>
      <c r="R32" s="23">
        <v>0</v>
      </c>
      <c r="S32" s="23">
        <v>2000</v>
      </c>
      <c r="T32" s="23"/>
      <c r="U32" s="23">
        <v>0</v>
      </c>
      <c r="V32" s="23">
        <v>0</v>
      </c>
      <c r="W32" s="23">
        <v>0</v>
      </c>
      <c r="X32" s="23">
        <v>0</v>
      </c>
      <c r="Y32" s="23">
        <v>3000.39</v>
      </c>
      <c r="Z32" s="246"/>
      <c r="AA32" s="23">
        <v>-180</v>
      </c>
      <c r="AB32" s="23"/>
      <c r="AC32" s="23"/>
      <c r="AD32" s="23"/>
    </row>
    <row r="33" spans="1:30" s="88" customFormat="1" ht="45" x14ac:dyDescent="0.25">
      <c r="A33" s="86"/>
      <c r="B33" s="83"/>
      <c r="C33" s="83" t="s">
        <v>34</v>
      </c>
      <c r="D33" s="91" t="s">
        <v>103</v>
      </c>
      <c r="E33" s="148"/>
      <c r="F33" s="159"/>
      <c r="G33" s="83"/>
      <c r="H33" s="83"/>
      <c r="I33" s="184"/>
      <c r="J33" s="174"/>
      <c r="K33" s="83"/>
      <c r="L33" s="83"/>
      <c r="M33" s="148"/>
      <c r="N33" s="91" t="s">
        <v>104</v>
      </c>
      <c r="O33" s="87">
        <v>500</v>
      </c>
      <c r="P33" s="87">
        <v>0</v>
      </c>
      <c r="Q33" s="87">
        <v>0</v>
      </c>
      <c r="R33" s="87">
        <v>0</v>
      </c>
      <c r="S33" s="87">
        <v>0</v>
      </c>
      <c r="T33" s="87"/>
      <c r="U33" s="87"/>
      <c r="V33" s="87"/>
      <c r="W33" s="87">
        <v>0</v>
      </c>
      <c r="X33" s="87">
        <v>0</v>
      </c>
      <c r="Y33" s="87"/>
      <c r="Z33" s="246"/>
      <c r="AA33" s="87"/>
      <c r="AB33" s="87"/>
      <c r="AC33" s="87"/>
      <c r="AD33" s="87"/>
    </row>
    <row r="34" spans="1:30" ht="45" x14ac:dyDescent="0.25">
      <c r="A34" s="80"/>
      <c r="B34" s="17"/>
      <c r="C34" s="22" t="s">
        <v>38</v>
      </c>
      <c r="D34" s="22" t="s">
        <v>105</v>
      </c>
      <c r="E34" s="145"/>
      <c r="F34" s="156"/>
      <c r="G34" s="22" t="s">
        <v>101</v>
      </c>
      <c r="H34" s="22" t="s">
        <v>101</v>
      </c>
      <c r="I34" s="181"/>
      <c r="J34" s="77" t="s">
        <v>32</v>
      </c>
      <c r="K34" s="77" t="s">
        <v>32</v>
      </c>
      <c r="L34" s="77" t="s">
        <v>32</v>
      </c>
      <c r="M34" s="145"/>
      <c r="N34" s="22" t="s">
        <v>106</v>
      </c>
      <c r="O34" s="23">
        <v>8500</v>
      </c>
      <c r="P34" s="23">
        <v>0</v>
      </c>
      <c r="Q34" s="23">
        <v>8500</v>
      </c>
      <c r="R34" s="23">
        <v>0</v>
      </c>
      <c r="S34" s="23">
        <v>8500</v>
      </c>
      <c r="T34" s="23"/>
      <c r="U34" s="23">
        <v>8500</v>
      </c>
      <c r="V34" s="23">
        <v>0</v>
      </c>
      <c r="W34" s="23">
        <v>8400</v>
      </c>
      <c r="X34" s="23">
        <v>0</v>
      </c>
      <c r="Y34" s="23">
        <v>8750</v>
      </c>
      <c r="Z34" s="246"/>
      <c r="AA34" s="23"/>
      <c r="AB34" s="23"/>
      <c r="AC34" s="23"/>
      <c r="AD34" s="23"/>
    </row>
    <row r="35" spans="1:30" x14ac:dyDescent="0.25">
      <c r="A35" s="13" t="s">
        <v>107</v>
      </c>
      <c r="B35" s="14"/>
      <c r="C35" s="14"/>
      <c r="D35" s="13" t="s">
        <v>108</v>
      </c>
      <c r="E35" s="142"/>
      <c r="F35" s="152"/>
      <c r="G35" s="13"/>
      <c r="H35" s="13"/>
      <c r="I35" s="178"/>
      <c r="J35" s="164"/>
      <c r="K35" s="13"/>
      <c r="L35" s="13"/>
      <c r="M35" s="142"/>
      <c r="N35" s="15"/>
      <c r="O35" s="16">
        <f>SUM(O36)</f>
        <v>500</v>
      </c>
      <c r="P35" s="16">
        <f t="shared" ref="P35:AD35" si="15">SUM(P36)</f>
        <v>0</v>
      </c>
      <c r="Q35" s="16">
        <f>SUM(Q36)</f>
        <v>5500</v>
      </c>
      <c r="R35" s="16">
        <f>SUM(R36)</f>
        <v>0</v>
      </c>
      <c r="S35" s="16">
        <f>SUM(S36)</f>
        <v>5500</v>
      </c>
      <c r="T35" s="16">
        <f t="shared" si="15"/>
        <v>0</v>
      </c>
      <c r="U35" s="16">
        <f t="shared" si="15"/>
        <v>0</v>
      </c>
      <c r="V35" s="16">
        <f t="shared" si="15"/>
        <v>0</v>
      </c>
      <c r="W35" s="16">
        <f>SUM(W36)</f>
        <v>0</v>
      </c>
      <c r="X35" s="16">
        <f>SUM(X36)</f>
        <v>0</v>
      </c>
      <c r="Y35" s="16">
        <f>SUM(Y36)</f>
        <v>0</v>
      </c>
      <c r="Z35" s="244">
        <f>SUM(Z36)</f>
        <v>0</v>
      </c>
      <c r="AA35" s="16">
        <f>SUM(AA36)</f>
        <v>0</v>
      </c>
      <c r="AB35" s="16">
        <f t="shared" si="15"/>
        <v>0</v>
      </c>
      <c r="AC35" s="16">
        <f t="shared" si="15"/>
        <v>0</v>
      </c>
      <c r="AD35" s="16">
        <f t="shared" si="15"/>
        <v>0</v>
      </c>
    </row>
    <row r="36" spans="1:30" ht="30" x14ac:dyDescent="0.25">
      <c r="A36" s="80"/>
      <c r="B36" s="18" t="s">
        <v>22</v>
      </c>
      <c r="C36" s="20"/>
      <c r="D36" s="18" t="s">
        <v>109</v>
      </c>
      <c r="E36" s="147" t="s">
        <v>110</v>
      </c>
      <c r="F36" s="158"/>
      <c r="G36" s="18"/>
      <c r="H36" s="18"/>
      <c r="I36" s="183"/>
      <c r="J36" s="171"/>
      <c r="K36" s="18"/>
      <c r="L36" s="18"/>
      <c r="M36" s="147"/>
      <c r="N36" s="20"/>
      <c r="O36" s="26">
        <f>SUM(O37:O40)</f>
        <v>500</v>
      </c>
      <c r="P36" s="26">
        <f t="shared" ref="P36:AD36" si="16">SUM(P37:P40)</f>
        <v>0</v>
      </c>
      <c r="Q36" s="21">
        <f>SUM(Q37:Q40)</f>
        <v>5500</v>
      </c>
      <c r="R36" s="21">
        <f>SUM(R37:R40)</f>
        <v>0</v>
      </c>
      <c r="S36" s="21">
        <f>SUM(S37:S40)</f>
        <v>5500</v>
      </c>
      <c r="T36" s="21">
        <f t="shared" si="16"/>
        <v>0</v>
      </c>
      <c r="U36" s="21">
        <f t="shared" si="16"/>
        <v>0</v>
      </c>
      <c r="V36" s="21">
        <f t="shared" si="16"/>
        <v>0</v>
      </c>
      <c r="W36" s="21">
        <f>SUM(W37:W40)</f>
        <v>0</v>
      </c>
      <c r="X36" s="21">
        <f>SUM(X37:X40)</f>
        <v>0</v>
      </c>
      <c r="Y36" s="21">
        <f>SUM(Y37:Y40)</f>
        <v>0</v>
      </c>
      <c r="Z36" s="245">
        <f>SUM(Z37:Z40)</f>
        <v>0</v>
      </c>
      <c r="AA36" s="21">
        <f>SUM(AA37:AA40)</f>
        <v>0</v>
      </c>
      <c r="AB36" s="21">
        <f t="shared" si="16"/>
        <v>0</v>
      </c>
      <c r="AC36" s="21">
        <f t="shared" si="16"/>
        <v>0</v>
      </c>
      <c r="AD36" s="21">
        <f t="shared" si="16"/>
        <v>0</v>
      </c>
    </row>
    <row r="37" spans="1:30" ht="30" x14ac:dyDescent="0.25">
      <c r="A37" s="80"/>
      <c r="B37" s="17"/>
      <c r="C37" s="22" t="s">
        <v>26</v>
      </c>
      <c r="D37" s="22" t="s">
        <v>111</v>
      </c>
      <c r="E37" s="145"/>
      <c r="F37" s="156"/>
      <c r="G37" s="22" t="s">
        <v>36</v>
      </c>
      <c r="H37" s="22" t="s">
        <v>36</v>
      </c>
      <c r="I37" s="181"/>
      <c r="J37" s="191" t="s">
        <v>51</v>
      </c>
      <c r="K37" s="110" t="s">
        <v>31</v>
      </c>
      <c r="L37" s="110" t="s">
        <v>112</v>
      </c>
      <c r="M37" s="145"/>
      <c r="N37" s="238" t="s">
        <v>113</v>
      </c>
      <c r="O37" s="23">
        <v>500</v>
      </c>
      <c r="P37" s="23">
        <v>0</v>
      </c>
      <c r="Q37" s="23">
        <v>500</v>
      </c>
      <c r="R37" s="23">
        <v>0</v>
      </c>
      <c r="S37" s="23">
        <v>500</v>
      </c>
      <c r="T37" s="23"/>
      <c r="U37" s="23">
        <v>0</v>
      </c>
      <c r="V37" s="23">
        <v>0</v>
      </c>
      <c r="W37" s="23">
        <v>0</v>
      </c>
      <c r="X37" s="23">
        <v>0</v>
      </c>
      <c r="Y37" s="23"/>
      <c r="Z37" s="246"/>
      <c r="AA37" s="23"/>
      <c r="AB37" s="23"/>
      <c r="AC37" s="23"/>
      <c r="AD37" s="23"/>
    </row>
    <row r="38" spans="1:30" ht="30" x14ac:dyDescent="0.25">
      <c r="A38" s="80"/>
      <c r="B38" s="17"/>
      <c r="C38" s="22" t="s">
        <v>34</v>
      </c>
      <c r="D38" s="22" t="s">
        <v>114</v>
      </c>
      <c r="E38" s="145"/>
      <c r="F38" s="156"/>
      <c r="G38" s="22" t="s">
        <v>36</v>
      </c>
      <c r="H38" s="22" t="s">
        <v>36</v>
      </c>
      <c r="I38" s="181"/>
      <c r="J38" s="191" t="s">
        <v>51</v>
      </c>
      <c r="K38" s="110" t="s">
        <v>31</v>
      </c>
      <c r="L38" s="110" t="s">
        <v>112</v>
      </c>
      <c r="M38" s="145"/>
      <c r="N38" s="238" t="s">
        <v>115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/>
      <c r="U38" s="23">
        <v>0</v>
      </c>
      <c r="V38" s="23">
        <v>0</v>
      </c>
      <c r="W38" s="23">
        <v>0</v>
      </c>
      <c r="X38" s="23">
        <v>0</v>
      </c>
      <c r="Y38" s="23"/>
      <c r="Z38" s="246"/>
      <c r="AA38" s="23"/>
      <c r="AB38" s="23"/>
      <c r="AC38" s="23"/>
      <c r="AD38" s="23"/>
    </row>
    <row r="39" spans="1:30" ht="40.5" customHeight="1" x14ac:dyDescent="0.25">
      <c r="A39" s="80"/>
      <c r="B39" s="17"/>
      <c r="C39" s="22" t="s">
        <v>38</v>
      </c>
      <c r="D39" s="22" t="s">
        <v>116</v>
      </c>
      <c r="E39" s="145"/>
      <c r="F39" s="156"/>
      <c r="G39" s="22" t="s">
        <v>36</v>
      </c>
      <c r="H39" s="22" t="s">
        <v>36</v>
      </c>
      <c r="I39" s="181"/>
      <c r="J39" s="191" t="s">
        <v>51</v>
      </c>
      <c r="K39" s="110" t="s">
        <v>31</v>
      </c>
      <c r="L39" s="110" t="s">
        <v>112</v>
      </c>
      <c r="M39" s="145"/>
      <c r="N39" s="238" t="s">
        <v>117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/>
      <c r="U39" s="23">
        <v>0</v>
      </c>
      <c r="V39" s="23">
        <v>0</v>
      </c>
      <c r="W39" s="23">
        <v>0</v>
      </c>
      <c r="X39" s="23">
        <v>0</v>
      </c>
      <c r="Y39" s="23"/>
      <c r="Z39" s="246"/>
      <c r="AA39" s="23"/>
      <c r="AB39" s="23"/>
      <c r="AC39" s="23"/>
      <c r="AD39" s="23"/>
    </row>
    <row r="40" spans="1:30" ht="30" x14ac:dyDescent="0.25">
      <c r="A40" s="80"/>
      <c r="B40" s="17"/>
      <c r="C40" s="22" t="s">
        <v>42</v>
      </c>
      <c r="D40" s="82" t="s">
        <v>118</v>
      </c>
      <c r="E40" s="145"/>
      <c r="F40" s="156"/>
      <c r="G40" s="22" t="s">
        <v>36</v>
      </c>
      <c r="H40" s="22" t="s">
        <v>36</v>
      </c>
      <c r="I40" s="181"/>
      <c r="J40" s="191" t="s">
        <v>51</v>
      </c>
      <c r="K40" s="110" t="s">
        <v>31</v>
      </c>
      <c r="L40" s="110" t="s">
        <v>112</v>
      </c>
      <c r="M40" s="145"/>
      <c r="N40" s="238" t="s">
        <v>119</v>
      </c>
      <c r="O40" s="23">
        <v>0</v>
      </c>
      <c r="P40" s="23">
        <v>0</v>
      </c>
      <c r="Q40" s="23">
        <v>5000</v>
      </c>
      <c r="R40" s="23">
        <v>0</v>
      </c>
      <c r="S40" s="23">
        <v>5000</v>
      </c>
      <c r="T40" s="23"/>
      <c r="U40" s="23">
        <v>0</v>
      </c>
      <c r="V40" s="23">
        <v>0</v>
      </c>
      <c r="W40" s="23">
        <v>0</v>
      </c>
      <c r="X40" s="23">
        <v>0</v>
      </c>
      <c r="Y40" s="23"/>
      <c r="Z40" s="246"/>
      <c r="AA40" s="23"/>
      <c r="AB40" s="23"/>
      <c r="AC40" s="23"/>
      <c r="AD40" s="23"/>
    </row>
    <row r="41" spans="1:30" x14ac:dyDescent="0.25">
      <c r="A41" s="13" t="s">
        <v>120</v>
      </c>
      <c r="B41" s="14"/>
      <c r="C41" s="14"/>
      <c r="D41" s="13" t="s">
        <v>121</v>
      </c>
      <c r="E41" s="142"/>
      <c r="F41" s="152"/>
      <c r="G41" s="13"/>
      <c r="H41" s="13"/>
      <c r="I41" s="178"/>
      <c r="J41" s="164"/>
      <c r="K41" s="13"/>
      <c r="L41" s="13"/>
      <c r="M41" s="142"/>
      <c r="N41" s="15"/>
      <c r="O41" s="16">
        <f>O42+O57</f>
        <v>4000</v>
      </c>
      <c r="P41" s="16">
        <f t="shared" ref="P41:AD41" si="17">P42+P57</f>
        <v>0</v>
      </c>
      <c r="Q41" s="16">
        <f>Q42+Q57</f>
        <v>7800</v>
      </c>
      <c r="R41" s="16">
        <f>R42+R57</f>
        <v>0</v>
      </c>
      <c r="S41" s="16">
        <f>S42+S57</f>
        <v>4000</v>
      </c>
      <c r="T41" s="16">
        <f t="shared" si="17"/>
        <v>0</v>
      </c>
      <c r="U41" s="16">
        <f>U42+U57</f>
        <v>2350</v>
      </c>
      <c r="V41" s="16">
        <f t="shared" si="17"/>
        <v>0</v>
      </c>
      <c r="W41" s="16">
        <f>W42+W57</f>
        <v>1569.33</v>
      </c>
      <c r="X41" s="16">
        <f>X42+X57</f>
        <v>0</v>
      </c>
      <c r="Y41" s="16">
        <f>Y42+Y57</f>
        <v>321.08</v>
      </c>
      <c r="Z41" s="244">
        <f>Z42+Z57</f>
        <v>0</v>
      </c>
      <c r="AA41" s="16">
        <f>AA42+AA57</f>
        <v>697.69</v>
      </c>
      <c r="AB41" s="16">
        <f t="shared" si="17"/>
        <v>0</v>
      </c>
      <c r="AC41" s="16">
        <f t="shared" si="17"/>
        <v>0</v>
      </c>
      <c r="AD41" s="16">
        <f t="shared" si="17"/>
        <v>0</v>
      </c>
    </row>
    <row r="42" spans="1:30" ht="30" x14ac:dyDescent="0.25">
      <c r="A42" s="80"/>
      <c r="B42" s="18" t="s">
        <v>22</v>
      </c>
      <c r="C42" s="20"/>
      <c r="D42" s="18" t="s">
        <v>122</v>
      </c>
      <c r="E42" s="147" t="s">
        <v>123</v>
      </c>
      <c r="F42" s="158"/>
      <c r="G42" s="18"/>
      <c r="H42" s="18"/>
      <c r="I42" s="183"/>
      <c r="J42" s="171"/>
      <c r="K42" s="18"/>
      <c r="L42" s="18"/>
      <c r="M42" s="147"/>
      <c r="N42" s="20"/>
      <c r="O42" s="21">
        <f>SUM(O43:O56)</f>
        <v>3500</v>
      </c>
      <c r="P42" s="21">
        <f t="shared" ref="P42:AD42" si="18">SUM(P43:P56)</f>
        <v>0</v>
      </c>
      <c r="Q42" s="21">
        <f>SUM(Q43:Q56)</f>
        <v>6800</v>
      </c>
      <c r="R42" s="21">
        <f>SUM(R43:R56)</f>
        <v>0</v>
      </c>
      <c r="S42" s="21">
        <f>SUM(S43:S56)</f>
        <v>3500</v>
      </c>
      <c r="T42" s="21">
        <f t="shared" si="18"/>
        <v>0</v>
      </c>
      <c r="U42" s="21">
        <f>SUM(U43:U56)</f>
        <v>1800</v>
      </c>
      <c r="V42" s="21">
        <f t="shared" si="18"/>
        <v>0</v>
      </c>
      <c r="W42" s="21">
        <f>SUM(W43:W56)</f>
        <v>1569.33</v>
      </c>
      <c r="X42" s="21">
        <f>SUM(X43:X56)</f>
        <v>0</v>
      </c>
      <c r="Y42" s="21">
        <f>SUM(Y43:Y56)</f>
        <v>0</v>
      </c>
      <c r="Z42" s="245">
        <f>SUM(Z43:Z56)</f>
        <v>0</v>
      </c>
      <c r="AA42" s="21">
        <f>SUM(AA43:AA56)</f>
        <v>142.5</v>
      </c>
      <c r="AB42" s="21">
        <f t="shared" si="18"/>
        <v>0</v>
      </c>
      <c r="AC42" s="21">
        <f t="shared" si="18"/>
        <v>0</v>
      </c>
      <c r="AD42" s="21">
        <f t="shared" si="18"/>
        <v>0</v>
      </c>
    </row>
    <row r="43" spans="1:30" x14ac:dyDescent="0.25">
      <c r="A43" s="80"/>
      <c r="B43" s="17"/>
      <c r="C43" s="22" t="s">
        <v>26</v>
      </c>
      <c r="D43" s="22" t="s">
        <v>124</v>
      </c>
      <c r="E43" s="145"/>
      <c r="F43" s="156"/>
      <c r="G43" s="22" t="s">
        <v>36</v>
      </c>
      <c r="H43" s="22" t="s">
        <v>36</v>
      </c>
      <c r="I43" s="181"/>
      <c r="J43" s="169" t="s">
        <v>32</v>
      </c>
      <c r="K43" s="77" t="s">
        <v>32</v>
      </c>
      <c r="L43" s="77" t="s">
        <v>32</v>
      </c>
      <c r="M43" s="145"/>
      <c r="N43" s="78" t="s">
        <v>125</v>
      </c>
      <c r="O43" s="23">
        <v>2500</v>
      </c>
      <c r="P43" s="23">
        <v>0</v>
      </c>
      <c r="Q43" s="23">
        <v>4000</v>
      </c>
      <c r="R43" s="23">
        <v>0</v>
      </c>
      <c r="S43" s="34">
        <v>2000</v>
      </c>
      <c r="T43" s="23"/>
      <c r="U43" s="23">
        <v>1200</v>
      </c>
      <c r="V43" s="23">
        <v>0</v>
      </c>
      <c r="W43" s="23">
        <v>1100.83</v>
      </c>
      <c r="X43" s="23">
        <v>0</v>
      </c>
      <c r="Y43" s="23"/>
      <c r="Z43" s="246"/>
      <c r="AA43" s="23">
        <v>142.5</v>
      </c>
      <c r="AB43" s="23"/>
      <c r="AC43" s="23"/>
      <c r="AD43" s="23"/>
    </row>
    <row r="44" spans="1:30" x14ac:dyDescent="0.25">
      <c r="A44" s="80"/>
      <c r="B44" s="17"/>
      <c r="C44" s="22" t="s">
        <v>34</v>
      </c>
      <c r="D44" s="27" t="s">
        <v>126</v>
      </c>
      <c r="E44" s="145"/>
      <c r="F44" s="156"/>
      <c r="G44" s="22" t="s">
        <v>36</v>
      </c>
      <c r="H44" s="22" t="s">
        <v>127</v>
      </c>
      <c r="I44" s="181"/>
      <c r="J44" s="169" t="s">
        <v>32</v>
      </c>
      <c r="K44" s="77" t="s">
        <v>32</v>
      </c>
      <c r="L44" s="77" t="s">
        <v>32</v>
      </c>
      <c r="M44" s="145"/>
      <c r="N44" s="78" t="s">
        <v>128</v>
      </c>
      <c r="O44" s="23">
        <v>0</v>
      </c>
      <c r="P44" s="23">
        <v>0</v>
      </c>
      <c r="Q44" s="23">
        <v>1000</v>
      </c>
      <c r="R44" s="23">
        <v>0</v>
      </c>
      <c r="S44" s="23">
        <v>1000</v>
      </c>
      <c r="T44" s="23"/>
      <c r="U44" s="23">
        <v>100</v>
      </c>
      <c r="V44" s="23">
        <v>0</v>
      </c>
      <c r="W44" s="23">
        <v>0</v>
      </c>
      <c r="X44" s="23">
        <v>0</v>
      </c>
      <c r="Y44" s="23"/>
      <c r="Z44" s="246"/>
      <c r="AA44" s="23"/>
      <c r="AB44" s="23"/>
      <c r="AC44" s="23"/>
      <c r="AD44" s="23"/>
    </row>
    <row r="45" spans="1:30" ht="48" customHeight="1" x14ac:dyDescent="0.25">
      <c r="A45" s="80"/>
      <c r="B45" s="17"/>
      <c r="C45" s="22" t="s">
        <v>38</v>
      </c>
      <c r="D45" s="22" t="s">
        <v>129</v>
      </c>
      <c r="E45" s="145"/>
      <c r="F45" s="156"/>
      <c r="G45" s="22" t="s">
        <v>36</v>
      </c>
      <c r="H45" s="22" t="s">
        <v>36</v>
      </c>
      <c r="I45" s="181"/>
      <c r="J45" s="169" t="s">
        <v>32</v>
      </c>
      <c r="K45" s="77" t="s">
        <v>32</v>
      </c>
      <c r="L45" s="77" t="s">
        <v>32</v>
      </c>
      <c r="M45" s="145"/>
      <c r="N45" s="78" t="s">
        <v>130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/>
      <c r="U45" s="23">
        <v>0</v>
      </c>
      <c r="V45" s="23">
        <v>0</v>
      </c>
      <c r="W45" s="23">
        <v>0</v>
      </c>
      <c r="X45" s="23">
        <v>0</v>
      </c>
      <c r="Y45" s="23"/>
      <c r="Z45" s="246"/>
      <c r="AA45" s="23"/>
      <c r="AB45" s="23"/>
      <c r="AC45" s="23"/>
      <c r="AD45" s="23"/>
    </row>
    <row r="46" spans="1:30" x14ac:dyDescent="0.25">
      <c r="A46" s="80"/>
      <c r="B46" s="17"/>
      <c r="C46" s="22" t="s">
        <v>42</v>
      </c>
      <c r="D46" s="22" t="s">
        <v>131</v>
      </c>
      <c r="E46" s="145"/>
      <c r="F46" s="156"/>
      <c r="G46" s="22" t="s">
        <v>36</v>
      </c>
      <c r="H46" s="22" t="s">
        <v>36</v>
      </c>
      <c r="I46" s="181"/>
      <c r="J46" s="169" t="s">
        <v>32</v>
      </c>
      <c r="K46" s="77" t="s">
        <v>32</v>
      </c>
      <c r="L46" s="77" t="s">
        <v>32</v>
      </c>
      <c r="M46" s="145"/>
      <c r="N46" s="78" t="s">
        <v>132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/>
      <c r="U46" s="23">
        <v>0</v>
      </c>
      <c r="V46" s="23">
        <v>0</v>
      </c>
      <c r="W46" s="23">
        <v>0</v>
      </c>
      <c r="X46" s="23">
        <v>0</v>
      </c>
      <c r="Y46" s="23"/>
      <c r="Z46" s="246"/>
      <c r="AA46" s="23"/>
      <c r="AB46" s="23"/>
      <c r="AC46" s="23"/>
      <c r="AD46" s="23"/>
    </row>
    <row r="47" spans="1:30" x14ac:dyDescent="0.25">
      <c r="A47" s="80"/>
      <c r="B47" s="17"/>
      <c r="C47" s="22" t="s">
        <v>133</v>
      </c>
      <c r="D47" s="22" t="s">
        <v>134</v>
      </c>
      <c r="E47" s="145"/>
      <c r="F47" s="156"/>
      <c r="G47" s="22" t="s">
        <v>36</v>
      </c>
      <c r="H47" s="22" t="s">
        <v>36</v>
      </c>
      <c r="I47" s="181"/>
      <c r="J47" s="110" t="s">
        <v>31</v>
      </c>
      <c r="K47" s="110" t="s">
        <v>31</v>
      </c>
      <c r="L47" s="110" t="s">
        <v>31</v>
      </c>
      <c r="M47" s="145"/>
      <c r="N47" s="78" t="s">
        <v>135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/>
      <c r="U47" s="23">
        <v>0</v>
      </c>
      <c r="V47" s="23">
        <v>0</v>
      </c>
      <c r="W47" s="23">
        <v>0</v>
      </c>
      <c r="X47" s="23">
        <v>0</v>
      </c>
      <c r="Y47" s="23"/>
      <c r="Z47" s="246"/>
      <c r="AA47" s="23"/>
      <c r="AB47" s="23"/>
      <c r="AC47" s="23"/>
      <c r="AD47" s="23"/>
    </row>
    <row r="48" spans="1:30" ht="30" x14ac:dyDescent="0.25">
      <c r="A48" s="80"/>
      <c r="B48" s="17"/>
      <c r="C48" s="22" t="s">
        <v>136</v>
      </c>
      <c r="D48" s="22" t="s">
        <v>137</v>
      </c>
      <c r="E48" s="145"/>
      <c r="F48" s="156"/>
      <c r="G48" s="22" t="s">
        <v>36</v>
      </c>
      <c r="H48" s="22" t="s">
        <v>36</v>
      </c>
      <c r="I48" s="181"/>
      <c r="J48" s="169" t="s">
        <v>32</v>
      </c>
      <c r="K48" s="77" t="s">
        <v>32</v>
      </c>
      <c r="L48" s="77" t="s">
        <v>32</v>
      </c>
      <c r="M48" s="145"/>
      <c r="N48" s="78" t="s">
        <v>138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/>
      <c r="U48" s="23">
        <v>0</v>
      </c>
      <c r="V48" s="23">
        <v>0</v>
      </c>
      <c r="W48" s="23">
        <v>0</v>
      </c>
      <c r="X48" s="23">
        <v>0</v>
      </c>
      <c r="Y48" s="23"/>
      <c r="Z48" s="246"/>
      <c r="AA48" s="23"/>
      <c r="AB48" s="23"/>
      <c r="AC48" s="23"/>
      <c r="AD48" s="23"/>
    </row>
    <row r="49" spans="1:30" ht="30" x14ac:dyDescent="0.25">
      <c r="A49" s="80"/>
      <c r="B49" s="17"/>
      <c r="C49" s="22" t="s">
        <v>139</v>
      </c>
      <c r="D49" s="22" t="s">
        <v>140</v>
      </c>
      <c r="E49" s="145"/>
      <c r="F49" s="156"/>
      <c r="G49" s="22" t="s">
        <v>36</v>
      </c>
      <c r="H49" s="22" t="s">
        <v>36</v>
      </c>
      <c r="I49" s="181"/>
      <c r="J49" s="169" t="s">
        <v>32</v>
      </c>
      <c r="K49" s="77" t="s">
        <v>32</v>
      </c>
      <c r="L49" s="77" t="s">
        <v>32</v>
      </c>
      <c r="M49" s="145"/>
      <c r="N49" s="78" t="s">
        <v>141</v>
      </c>
      <c r="O49" s="23">
        <v>1000</v>
      </c>
      <c r="P49" s="23">
        <v>0</v>
      </c>
      <c r="Q49" s="23">
        <v>1000</v>
      </c>
      <c r="R49" s="23">
        <v>0</v>
      </c>
      <c r="S49" s="23">
        <v>500</v>
      </c>
      <c r="T49" s="23"/>
      <c r="U49" s="23">
        <v>500</v>
      </c>
      <c r="V49" s="23">
        <v>0</v>
      </c>
      <c r="W49" s="23">
        <v>0</v>
      </c>
      <c r="X49" s="23">
        <v>0</v>
      </c>
      <c r="Y49" s="23"/>
      <c r="Z49" s="246"/>
      <c r="AA49" s="23"/>
      <c r="AB49" s="23"/>
      <c r="AC49" s="23"/>
      <c r="AD49" s="23"/>
    </row>
    <row r="50" spans="1:30" ht="30" x14ac:dyDescent="0.25">
      <c r="A50" s="80"/>
      <c r="B50" s="17"/>
      <c r="C50" s="22" t="s">
        <v>142</v>
      </c>
      <c r="D50" s="22" t="s">
        <v>143</v>
      </c>
      <c r="E50" s="145"/>
      <c r="F50" s="156"/>
      <c r="G50" s="22" t="s">
        <v>36</v>
      </c>
      <c r="H50" s="22" t="s">
        <v>36</v>
      </c>
      <c r="I50" s="181"/>
      <c r="J50" s="169" t="s">
        <v>32</v>
      </c>
      <c r="K50" s="77" t="s">
        <v>32</v>
      </c>
      <c r="L50" s="77" t="s">
        <v>32</v>
      </c>
      <c r="M50" s="145"/>
      <c r="N50" s="78" t="s">
        <v>144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/>
      <c r="U50" s="23">
        <v>0</v>
      </c>
      <c r="V50" s="23">
        <v>0</v>
      </c>
      <c r="W50" s="23">
        <v>0</v>
      </c>
      <c r="X50" s="23">
        <v>0</v>
      </c>
      <c r="Y50" s="23"/>
      <c r="Z50" s="246"/>
      <c r="AA50" s="23"/>
      <c r="AB50" s="23"/>
      <c r="AC50" s="23"/>
      <c r="AD50" s="23"/>
    </row>
    <row r="51" spans="1:30" x14ac:dyDescent="0.25">
      <c r="A51" s="80"/>
      <c r="B51" s="17"/>
      <c r="C51" s="22" t="s">
        <v>145</v>
      </c>
      <c r="D51" s="22" t="s">
        <v>146</v>
      </c>
      <c r="E51" s="145"/>
      <c r="F51" s="156"/>
      <c r="G51" s="22" t="s">
        <v>36</v>
      </c>
      <c r="H51" s="22" t="s">
        <v>36</v>
      </c>
      <c r="I51" s="181"/>
      <c r="J51" s="169" t="s">
        <v>32</v>
      </c>
      <c r="K51" s="77" t="s">
        <v>32</v>
      </c>
      <c r="L51" s="77" t="s">
        <v>32</v>
      </c>
      <c r="M51" s="145"/>
      <c r="N51" s="78" t="s">
        <v>147</v>
      </c>
      <c r="O51" s="23">
        <v>0</v>
      </c>
      <c r="P51" s="23">
        <v>0</v>
      </c>
      <c r="Q51" s="23">
        <v>500</v>
      </c>
      <c r="R51" s="23">
        <v>0</v>
      </c>
      <c r="S51" s="23">
        <v>0</v>
      </c>
      <c r="T51" s="23"/>
      <c r="U51" s="23">
        <v>0</v>
      </c>
      <c r="V51" s="23">
        <v>0</v>
      </c>
      <c r="W51" s="23">
        <v>468.5</v>
      </c>
      <c r="X51" s="23">
        <v>0</v>
      </c>
      <c r="Y51" s="23"/>
      <c r="Z51" s="246"/>
      <c r="AA51" s="23"/>
      <c r="AB51" s="23"/>
      <c r="AC51" s="23"/>
      <c r="AD51" s="23"/>
    </row>
    <row r="52" spans="1:30" ht="30" x14ac:dyDescent="0.25">
      <c r="A52" s="80"/>
      <c r="B52" s="17"/>
      <c r="C52" s="22" t="s">
        <v>148</v>
      </c>
      <c r="D52" s="22" t="s">
        <v>149</v>
      </c>
      <c r="E52" s="145"/>
      <c r="F52" s="156"/>
      <c r="G52" s="22" t="s">
        <v>36</v>
      </c>
      <c r="H52" s="22" t="s">
        <v>36</v>
      </c>
      <c r="I52" s="181"/>
      <c r="J52" s="110" t="s">
        <v>31</v>
      </c>
      <c r="K52" s="110" t="s">
        <v>31</v>
      </c>
      <c r="L52" s="110" t="s">
        <v>31</v>
      </c>
      <c r="M52" s="145"/>
      <c r="N52" s="78" t="s">
        <v>150</v>
      </c>
      <c r="O52" s="23">
        <v>0</v>
      </c>
      <c r="P52" s="23">
        <v>0</v>
      </c>
      <c r="Q52" s="23">
        <v>300</v>
      </c>
      <c r="R52" s="23">
        <v>0</v>
      </c>
      <c r="S52" s="23">
        <v>0</v>
      </c>
      <c r="T52" s="23"/>
      <c r="U52" s="23">
        <v>0</v>
      </c>
      <c r="V52" s="23">
        <v>0</v>
      </c>
      <c r="W52" s="23">
        <v>0</v>
      </c>
      <c r="X52" s="23">
        <v>0</v>
      </c>
      <c r="Y52" s="23"/>
      <c r="Z52" s="246"/>
      <c r="AA52" s="23"/>
      <c r="AB52" s="23"/>
      <c r="AC52" s="23"/>
      <c r="AD52" s="23"/>
    </row>
    <row r="53" spans="1:30" ht="30" x14ac:dyDescent="0.25">
      <c r="A53" s="80"/>
      <c r="B53" s="17"/>
      <c r="C53" s="22" t="s">
        <v>151</v>
      </c>
      <c r="D53" s="22" t="s">
        <v>152</v>
      </c>
      <c r="E53" s="145"/>
      <c r="F53" s="156"/>
      <c r="G53" s="22" t="s">
        <v>36</v>
      </c>
      <c r="H53" s="22" t="s">
        <v>36</v>
      </c>
      <c r="I53" s="181"/>
      <c r="J53" s="110" t="s">
        <v>31</v>
      </c>
      <c r="K53" s="110" t="s">
        <v>31</v>
      </c>
      <c r="L53" s="110" t="s">
        <v>31</v>
      </c>
      <c r="M53" s="145"/>
      <c r="N53" s="78" t="s">
        <v>153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/>
      <c r="U53" s="23">
        <v>0</v>
      </c>
      <c r="V53" s="23">
        <v>0</v>
      </c>
      <c r="W53" s="23">
        <v>0</v>
      </c>
      <c r="X53" s="23">
        <v>0</v>
      </c>
      <c r="Y53" s="23"/>
      <c r="Z53" s="246"/>
      <c r="AA53" s="23"/>
      <c r="AB53" s="23"/>
      <c r="AC53" s="23"/>
      <c r="AD53" s="23"/>
    </row>
    <row r="54" spans="1:30" ht="30" x14ac:dyDescent="0.25">
      <c r="A54" s="80"/>
      <c r="B54" s="17"/>
      <c r="C54" s="22" t="s">
        <v>154</v>
      </c>
      <c r="D54" s="22" t="s">
        <v>155</v>
      </c>
      <c r="E54" s="145"/>
      <c r="F54" s="156"/>
      <c r="G54" s="22" t="s">
        <v>36</v>
      </c>
      <c r="H54" s="22" t="s">
        <v>36</v>
      </c>
      <c r="I54" s="181"/>
      <c r="J54" s="191" t="s">
        <v>51</v>
      </c>
      <c r="K54" s="110" t="s">
        <v>31</v>
      </c>
      <c r="L54" s="110" t="s">
        <v>31</v>
      </c>
      <c r="M54" s="145"/>
      <c r="N54" s="78" t="s">
        <v>156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/>
      <c r="U54" s="23">
        <v>0</v>
      </c>
      <c r="V54" s="23">
        <v>0</v>
      </c>
      <c r="W54" s="23">
        <v>0</v>
      </c>
      <c r="X54" s="23">
        <v>0</v>
      </c>
      <c r="Y54" s="23"/>
      <c r="Z54" s="246"/>
      <c r="AA54" s="23"/>
      <c r="AB54" s="23"/>
      <c r="AC54" s="23"/>
      <c r="AD54" s="23"/>
    </row>
    <row r="55" spans="1:30" ht="30" x14ac:dyDescent="0.25">
      <c r="A55" s="80"/>
      <c r="B55" s="17"/>
      <c r="C55" s="22" t="s">
        <v>157</v>
      </c>
      <c r="D55" s="22" t="s">
        <v>158</v>
      </c>
      <c r="E55" s="145"/>
      <c r="F55" s="156"/>
      <c r="G55" s="22" t="s">
        <v>36</v>
      </c>
      <c r="H55" s="22" t="s">
        <v>36</v>
      </c>
      <c r="I55" s="181"/>
      <c r="J55" s="169" t="s">
        <v>32</v>
      </c>
      <c r="K55" s="77" t="s">
        <v>32</v>
      </c>
      <c r="L55" s="77" t="s">
        <v>32</v>
      </c>
      <c r="M55" s="145"/>
      <c r="N55" s="78" t="s">
        <v>159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/>
      <c r="U55" s="23">
        <v>0</v>
      </c>
      <c r="V55" s="23">
        <v>0</v>
      </c>
      <c r="W55" s="23">
        <v>0</v>
      </c>
      <c r="X55" s="23">
        <v>0</v>
      </c>
      <c r="Y55" s="23"/>
      <c r="Z55" s="246"/>
      <c r="AA55" s="23"/>
      <c r="AB55" s="23"/>
      <c r="AC55" s="23"/>
      <c r="AD55" s="23"/>
    </row>
    <row r="56" spans="1:30" ht="30" x14ac:dyDescent="0.25">
      <c r="A56" s="80"/>
      <c r="B56" s="17"/>
      <c r="C56" s="22" t="s">
        <v>160</v>
      </c>
      <c r="D56" s="22" t="s">
        <v>161</v>
      </c>
      <c r="E56" s="145"/>
      <c r="F56" s="156"/>
      <c r="G56" s="22" t="s">
        <v>36</v>
      </c>
      <c r="H56" s="22" t="s">
        <v>36</v>
      </c>
      <c r="I56" s="181"/>
      <c r="J56" s="169" t="s">
        <v>32</v>
      </c>
      <c r="K56" s="77" t="s">
        <v>32</v>
      </c>
      <c r="L56" s="77" t="s">
        <v>32</v>
      </c>
      <c r="M56" s="145"/>
      <c r="N56" s="78" t="s">
        <v>162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/>
      <c r="U56" s="23">
        <v>0</v>
      </c>
      <c r="V56" s="23">
        <v>0</v>
      </c>
      <c r="W56" s="23">
        <v>0</v>
      </c>
      <c r="X56" s="23">
        <v>0</v>
      </c>
      <c r="Y56" s="23"/>
      <c r="Z56" s="246"/>
      <c r="AA56" s="23"/>
      <c r="AB56" s="23"/>
      <c r="AC56" s="23"/>
      <c r="AD56" s="23"/>
    </row>
    <row r="57" spans="1:30" ht="30" x14ac:dyDescent="0.25">
      <c r="A57" s="80"/>
      <c r="B57" s="18" t="s">
        <v>46</v>
      </c>
      <c r="C57" s="20"/>
      <c r="D57" s="18" t="s">
        <v>163</v>
      </c>
      <c r="E57" s="147" t="s">
        <v>164</v>
      </c>
      <c r="F57" s="158"/>
      <c r="G57" s="18"/>
      <c r="H57" s="18"/>
      <c r="I57" s="183"/>
      <c r="J57" s="171"/>
      <c r="K57" s="18"/>
      <c r="L57" s="18"/>
      <c r="M57" s="147"/>
      <c r="N57" s="20"/>
      <c r="O57" s="21">
        <f>SUM(O58:O65)</f>
        <v>500</v>
      </c>
      <c r="P57" s="21">
        <f t="shared" ref="P57:AD57" si="19">SUM(P58:P65)</f>
        <v>0</v>
      </c>
      <c r="Q57" s="21">
        <f>SUM(Q58:Q65)</f>
        <v>1000</v>
      </c>
      <c r="R57" s="21">
        <f>SUM(R58:R65)</f>
        <v>0</v>
      </c>
      <c r="S57" s="21">
        <f>SUM(S58:S65)</f>
        <v>500</v>
      </c>
      <c r="T57" s="21">
        <f t="shared" si="19"/>
        <v>0</v>
      </c>
      <c r="U57" s="21">
        <f t="shared" si="19"/>
        <v>550</v>
      </c>
      <c r="V57" s="21">
        <f t="shared" si="19"/>
        <v>0</v>
      </c>
      <c r="W57" s="21">
        <f>SUM(W58:W65)</f>
        <v>0</v>
      </c>
      <c r="X57" s="21">
        <f>SUM(X58:X65)</f>
        <v>0</v>
      </c>
      <c r="Y57" s="21">
        <f>SUM(Y58:Y65)</f>
        <v>321.08</v>
      </c>
      <c r="Z57" s="245">
        <f>SUM(Z58:Z65)</f>
        <v>0</v>
      </c>
      <c r="AA57" s="21">
        <f>SUM(AA58:AA65)</f>
        <v>555.19000000000005</v>
      </c>
      <c r="AB57" s="21">
        <f t="shared" si="19"/>
        <v>0</v>
      </c>
      <c r="AC57" s="21">
        <f t="shared" si="19"/>
        <v>0</v>
      </c>
      <c r="AD57" s="21">
        <f t="shared" si="19"/>
        <v>0</v>
      </c>
    </row>
    <row r="58" spans="1:30" ht="30" x14ac:dyDescent="0.25">
      <c r="A58" s="80"/>
      <c r="B58" s="17"/>
      <c r="C58" s="22" t="s">
        <v>26</v>
      </c>
      <c r="D58" s="22" t="s">
        <v>165</v>
      </c>
      <c r="E58" s="145"/>
      <c r="F58" s="156"/>
      <c r="G58" s="22" t="s">
        <v>25</v>
      </c>
      <c r="H58" s="22" t="s">
        <v>25</v>
      </c>
      <c r="I58" s="181"/>
      <c r="J58" s="110" t="s">
        <v>31</v>
      </c>
      <c r="K58" s="77" t="s">
        <v>32</v>
      </c>
      <c r="L58" s="77" t="s">
        <v>32</v>
      </c>
      <c r="M58" s="145"/>
      <c r="N58" s="78" t="s">
        <v>166</v>
      </c>
      <c r="O58" s="23">
        <v>0</v>
      </c>
      <c r="P58" s="23">
        <v>0</v>
      </c>
      <c r="Q58" s="23">
        <v>0</v>
      </c>
      <c r="R58" s="23">
        <v>0</v>
      </c>
      <c r="S58" s="23">
        <v>500</v>
      </c>
      <c r="T58" s="23"/>
      <c r="U58" s="23">
        <v>550</v>
      </c>
      <c r="V58" s="23">
        <v>0</v>
      </c>
      <c r="W58" s="23">
        <v>0</v>
      </c>
      <c r="X58" s="23">
        <v>0</v>
      </c>
      <c r="Y58" s="23">
        <v>321.08</v>
      </c>
      <c r="Z58" s="246"/>
      <c r="AA58" s="23">
        <v>555.19000000000005</v>
      </c>
      <c r="AB58" s="23"/>
      <c r="AC58" s="23"/>
      <c r="AD58" s="23"/>
    </row>
    <row r="59" spans="1:30" x14ac:dyDescent="0.25">
      <c r="A59" s="80"/>
      <c r="B59" s="17"/>
      <c r="C59" s="22" t="s">
        <v>34</v>
      </c>
      <c r="D59" s="22" t="s">
        <v>167</v>
      </c>
      <c r="E59" s="145"/>
      <c r="F59" s="156"/>
      <c r="G59" s="22" t="s">
        <v>36</v>
      </c>
      <c r="H59" s="22" t="s">
        <v>36</v>
      </c>
      <c r="I59" s="181"/>
      <c r="J59" s="77" t="s">
        <v>32</v>
      </c>
      <c r="K59" s="77" t="s">
        <v>32</v>
      </c>
      <c r="L59" s="77" t="s">
        <v>32</v>
      </c>
      <c r="M59" s="145"/>
      <c r="N59" s="78" t="s">
        <v>168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/>
      <c r="U59" s="23">
        <v>0</v>
      </c>
      <c r="V59" s="23">
        <v>0</v>
      </c>
      <c r="W59" s="23">
        <v>0</v>
      </c>
      <c r="X59" s="23">
        <v>0</v>
      </c>
      <c r="Y59" s="23"/>
      <c r="Z59" s="246"/>
      <c r="AA59" s="23"/>
      <c r="AB59" s="23"/>
      <c r="AC59" s="23"/>
      <c r="AD59" s="23"/>
    </row>
    <row r="60" spans="1:30" ht="30" x14ac:dyDescent="0.25">
      <c r="A60" s="80"/>
      <c r="B60" s="17"/>
      <c r="C60" s="22" t="s">
        <v>38</v>
      </c>
      <c r="D60" s="22" t="s">
        <v>169</v>
      </c>
      <c r="E60" s="145"/>
      <c r="F60" s="156"/>
      <c r="G60" s="22" t="s">
        <v>36</v>
      </c>
      <c r="H60" s="22" t="s">
        <v>36</v>
      </c>
      <c r="I60" s="181"/>
      <c r="J60" s="77" t="s">
        <v>32</v>
      </c>
      <c r="K60" s="77" t="s">
        <v>32</v>
      </c>
      <c r="L60" s="77" t="s">
        <v>32</v>
      </c>
      <c r="M60" s="145"/>
      <c r="N60" s="78" t="s">
        <v>170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/>
      <c r="U60" s="23">
        <v>0</v>
      </c>
      <c r="V60" s="23">
        <v>0</v>
      </c>
      <c r="W60" s="23">
        <v>0</v>
      </c>
      <c r="X60" s="23">
        <v>0</v>
      </c>
      <c r="Y60" s="23"/>
      <c r="Z60" s="246"/>
      <c r="AA60" s="23"/>
      <c r="AB60" s="23"/>
      <c r="AC60" s="23"/>
      <c r="AD60" s="23"/>
    </row>
    <row r="61" spans="1:30" x14ac:dyDescent="0.25">
      <c r="A61" s="80"/>
      <c r="B61" s="17"/>
      <c r="C61" s="22" t="s">
        <v>42</v>
      </c>
      <c r="D61" s="22" t="s">
        <v>171</v>
      </c>
      <c r="E61" s="145"/>
      <c r="F61" s="156"/>
      <c r="G61" s="22" t="s">
        <v>36</v>
      </c>
      <c r="H61" s="22" t="s">
        <v>36</v>
      </c>
      <c r="I61" s="181"/>
      <c r="J61" s="77" t="s">
        <v>32</v>
      </c>
      <c r="K61" s="77" t="s">
        <v>32</v>
      </c>
      <c r="L61" s="77" t="s">
        <v>32</v>
      </c>
      <c r="M61" s="145"/>
      <c r="N61" s="78" t="s">
        <v>172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/>
      <c r="U61" s="23">
        <v>0</v>
      </c>
      <c r="V61" s="23">
        <v>0</v>
      </c>
      <c r="W61" s="23">
        <v>0</v>
      </c>
      <c r="X61" s="23">
        <v>0</v>
      </c>
      <c r="Y61" s="23"/>
      <c r="Z61" s="246"/>
      <c r="AA61" s="23"/>
      <c r="AB61" s="23"/>
      <c r="AC61" s="23"/>
      <c r="AD61" s="23"/>
    </row>
    <row r="62" spans="1:30" ht="30" x14ac:dyDescent="0.25">
      <c r="A62" s="80"/>
      <c r="B62" s="17"/>
      <c r="C62" s="22" t="s">
        <v>133</v>
      </c>
      <c r="D62" s="22" t="s">
        <v>173</v>
      </c>
      <c r="E62" s="145"/>
      <c r="F62" s="156"/>
      <c r="G62" s="22" t="s">
        <v>36</v>
      </c>
      <c r="H62" s="22" t="s">
        <v>36</v>
      </c>
      <c r="I62" s="181"/>
      <c r="J62" s="110" t="s">
        <v>31</v>
      </c>
      <c r="K62" s="110" t="s">
        <v>31</v>
      </c>
      <c r="L62" s="110" t="s">
        <v>31</v>
      </c>
      <c r="M62" s="145"/>
      <c r="N62" s="78" t="s">
        <v>174</v>
      </c>
      <c r="O62" s="23">
        <v>300</v>
      </c>
      <c r="P62" s="23">
        <v>0</v>
      </c>
      <c r="Q62" s="23">
        <v>0</v>
      </c>
      <c r="R62" s="23">
        <v>0</v>
      </c>
      <c r="S62" s="23">
        <v>0</v>
      </c>
      <c r="T62" s="23"/>
      <c r="U62" s="23">
        <v>0</v>
      </c>
      <c r="V62" s="23">
        <v>0</v>
      </c>
      <c r="W62" s="23">
        <v>0</v>
      </c>
      <c r="X62" s="23">
        <v>0</v>
      </c>
      <c r="Y62" s="23"/>
      <c r="Z62" s="246"/>
      <c r="AA62" s="23"/>
      <c r="AB62" s="23"/>
      <c r="AC62" s="23"/>
      <c r="AD62" s="23"/>
    </row>
    <row r="63" spans="1:30" ht="45" x14ac:dyDescent="0.25">
      <c r="A63" s="80"/>
      <c r="B63" s="17"/>
      <c r="C63" s="22" t="s">
        <v>136</v>
      </c>
      <c r="D63" s="22" t="s">
        <v>175</v>
      </c>
      <c r="E63" s="145"/>
      <c r="F63" s="156"/>
      <c r="G63" s="22" t="s">
        <v>36</v>
      </c>
      <c r="H63" s="22" t="s">
        <v>36</v>
      </c>
      <c r="I63" s="181"/>
      <c r="J63" s="110" t="s">
        <v>31</v>
      </c>
      <c r="K63" s="110" t="s">
        <v>31</v>
      </c>
      <c r="L63" s="110" t="s">
        <v>31</v>
      </c>
      <c r="M63" s="145"/>
      <c r="N63" s="78" t="s">
        <v>176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/>
      <c r="U63" s="23">
        <v>0</v>
      </c>
      <c r="V63" s="23">
        <v>0</v>
      </c>
      <c r="W63" s="23">
        <v>0</v>
      </c>
      <c r="X63" s="23">
        <v>0</v>
      </c>
      <c r="Y63" s="23"/>
      <c r="Z63" s="246"/>
      <c r="AA63" s="23"/>
      <c r="AB63" s="23"/>
      <c r="AC63" s="23"/>
      <c r="AD63" s="23"/>
    </row>
    <row r="64" spans="1:30" ht="30" x14ac:dyDescent="0.25">
      <c r="A64" s="80"/>
      <c r="B64" s="17"/>
      <c r="C64" s="22" t="s">
        <v>139</v>
      </c>
      <c r="D64" s="22" t="s">
        <v>177</v>
      </c>
      <c r="E64" s="145"/>
      <c r="F64" s="156"/>
      <c r="G64" s="22" t="s">
        <v>36</v>
      </c>
      <c r="H64" s="22" t="s">
        <v>36</v>
      </c>
      <c r="I64" s="181"/>
      <c r="J64" s="191" t="s">
        <v>51</v>
      </c>
      <c r="K64" s="110" t="s">
        <v>31</v>
      </c>
      <c r="L64" s="77" t="s">
        <v>32</v>
      </c>
      <c r="M64" s="145"/>
      <c r="N64" s="78" t="s">
        <v>178</v>
      </c>
      <c r="O64" s="23">
        <v>200</v>
      </c>
      <c r="P64" s="23">
        <v>0</v>
      </c>
      <c r="Q64" s="23">
        <v>1000</v>
      </c>
      <c r="R64" s="23">
        <v>0</v>
      </c>
      <c r="S64" s="23">
        <v>0</v>
      </c>
      <c r="T64" s="23"/>
      <c r="U64" s="23">
        <v>0</v>
      </c>
      <c r="V64" s="23">
        <v>0</v>
      </c>
      <c r="W64" s="23">
        <v>0</v>
      </c>
      <c r="X64" s="23">
        <v>0</v>
      </c>
      <c r="Y64" s="23"/>
      <c r="Z64" s="246"/>
      <c r="AA64" s="23"/>
      <c r="AB64" s="23"/>
      <c r="AC64" s="23"/>
      <c r="AD64" s="23"/>
    </row>
    <row r="65" spans="1:31" x14ac:dyDescent="0.25">
      <c r="A65" s="80"/>
      <c r="B65" s="17"/>
      <c r="C65" s="22" t="s">
        <v>142</v>
      </c>
      <c r="D65" s="22" t="s">
        <v>179</v>
      </c>
      <c r="E65" s="145"/>
      <c r="F65" s="156"/>
      <c r="G65" s="22"/>
      <c r="H65" s="22"/>
      <c r="I65" s="181"/>
      <c r="J65" s="173"/>
      <c r="K65" s="22"/>
      <c r="L65" s="22"/>
      <c r="M65" s="145"/>
      <c r="N65" s="78" t="s">
        <v>180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/>
      <c r="U65" s="23">
        <v>0</v>
      </c>
      <c r="V65" s="23">
        <v>0</v>
      </c>
      <c r="W65" s="23">
        <v>0</v>
      </c>
      <c r="X65" s="23">
        <v>0</v>
      </c>
      <c r="Y65" s="23"/>
      <c r="Z65" s="246"/>
      <c r="AA65" s="23"/>
      <c r="AB65" s="23"/>
      <c r="AC65" s="23"/>
      <c r="AD65" s="23"/>
    </row>
    <row r="66" spans="1:31" ht="15" customHeight="1" x14ac:dyDescent="0.25">
      <c r="A66" s="285" t="s">
        <v>181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7"/>
    </row>
    <row r="67" spans="1:31" ht="30" x14ac:dyDescent="0.25">
      <c r="A67" s="13" t="s">
        <v>182</v>
      </c>
      <c r="B67" s="14"/>
      <c r="C67" s="14"/>
      <c r="D67" s="13" t="s">
        <v>183</v>
      </c>
      <c r="E67" s="142"/>
      <c r="F67" s="152"/>
      <c r="G67" s="13"/>
      <c r="H67" s="13"/>
      <c r="I67" s="178"/>
      <c r="J67" s="164"/>
      <c r="K67" s="13"/>
      <c r="L67" s="13"/>
      <c r="M67" s="142"/>
      <c r="N67" s="15"/>
      <c r="O67" s="16">
        <f>O68+O72+O80+O83+O88</f>
        <v>16750</v>
      </c>
      <c r="P67" s="71">
        <f>P68+P72+P80+P83+P88</f>
        <v>0</v>
      </c>
      <c r="Q67" s="16">
        <f>Q68+Q72+Q80+Q83+Q88</f>
        <v>36060</v>
      </c>
      <c r="R67" s="16">
        <f>R68+R72+R80+R83+R88</f>
        <v>8694.4</v>
      </c>
      <c r="S67" s="16">
        <f>S68+S72+S80+S83+S88</f>
        <v>30240</v>
      </c>
      <c r="T67" s="16">
        <f t="shared" ref="T67:AD67" si="20">T68+T72+T80+T83</f>
        <v>0</v>
      </c>
      <c r="U67" s="16">
        <f t="shared" ref="U67:Z67" si="21">U68+U72+U80+U83+U88</f>
        <v>18190</v>
      </c>
      <c r="V67" s="16">
        <f t="shared" si="21"/>
        <v>0</v>
      </c>
      <c r="W67" s="16">
        <f t="shared" si="21"/>
        <v>31490.04</v>
      </c>
      <c r="X67" s="16">
        <f t="shared" si="21"/>
        <v>17069.849999999999</v>
      </c>
      <c r="Y67" s="16">
        <f t="shared" si="21"/>
        <v>27650.370000000003</v>
      </c>
      <c r="Z67" s="244">
        <f t="shared" si="21"/>
        <v>4811.82</v>
      </c>
      <c r="AA67" s="16">
        <f>AA68+AA72+AA80+AA83+AA88</f>
        <v>3966.14</v>
      </c>
      <c r="AB67" s="16">
        <f t="shared" si="20"/>
        <v>0</v>
      </c>
      <c r="AC67" s="16">
        <f t="shared" si="20"/>
        <v>0</v>
      </c>
      <c r="AD67" s="16">
        <f t="shared" si="20"/>
        <v>0</v>
      </c>
    </row>
    <row r="68" spans="1:31" ht="30" x14ac:dyDescent="0.25">
      <c r="A68" s="80"/>
      <c r="B68" s="18" t="s">
        <v>22</v>
      </c>
      <c r="C68" s="20"/>
      <c r="D68" s="18" t="s">
        <v>184</v>
      </c>
      <c r="E68" s="147" t="s">
        <v>185</v>
      </c>
      <c r="F68" s="158"/>
      <c r="G68" s="18"/>
      <c r="H68" s="18"/>
      <c r="I68" s="183"/>
      <c r="J68" s="171"/>
      <c r="K68" s="18"/>
      <c r="L68" s="18"/>
      <c r="M68" s="147"/>
      <c r="N68" s="20"/>
      <c r="O68" s="21">
        <f>SUM(O69:O71)</f>
        <v>500</v>
      </c>
      <c r="P68" s="65">
        <f t="shared" ref="P68:AD68" si="22">SUM(P69:P71)</f>
        <v>0</v>
      </c>
      <c r="Q68" s="21">
        <f>SUM(Q69:Q71)</f>
        <v>500</v>
      </c>
      <c r="R68" s="21">
        <f>SUM(R69:R71)</f>
        <v>0</v>
      </c>
      <c r="S68" s="21">
        <f>SUM(S69:S71)</f>
        <v>0</v>
      </c>
      <c r="T68" s="21">
        <f t="shared" si="22"/>
        <v>0</v>
      </c>
      <c r="U68" s="21">
        <f t="shared" si="22"/>
        <v>0</v>
      </c>
      <c r="V68" s="21">
        <f t="shared" si="22"/>
        <v>0</v>
      </c>
      <c r="W68" s="21">
        <f t="shared" si="22"/>
        <v>0</v>
      </c>
      <c r="X68" s="21">
        <f>SUM(X69:X71)</f>
        <v>0</v>
      </c>
      <c r="Y68" s="21">
        <f>SUM(Y69:Y71)</f>
        <v>0</v>
      </c>
      <c r="Z68" s="245">
        <f>SUM(Z69:Z71)</f>
        <v>0</v>
      </c>
      <c r="AA68" s="21">
        <f>SUM(AA69:AA71)</f>
        <v>0</v>
      </c>
      <c r="AB68" s="21">
        <f t="shared" si="22"/>
        <v>0</v>
      </c>
      <c r="AC68" s="21">
        <f t="shared" si="22"/>
        <v>0</v>
      </c>
      <c r="AD68" s="21">
        <f t="shared" si="22"/>
        <v>0</v>
      </c>
    </row>
    <row r="69" spans="1:31" ht="30" x14ac:dyDescent="0.25">
      <c r="A69" s="80"/>
      <c r="B69" s="17"/>
      <c r="C69" s="22" t="s">
        <v>26</v>
      </c>
      <c r="D69" s="22" t="s">
        <v>186</v>
      </c>
      <c r="E69" s="145"/>
      <c r="F69" s="156"/>
      <c r="G69" s="22" t="s">
        <v>36</v>
      </c>
      <c r="H69" s="22" t="s">
        <v>36</v>
      </c>
      <c r="I69" s="181"/>
      <c r="J69" s="110" t="s">
        <v>31</v>
      </c>
      <c r="K69" s="110" t="s">
        <v>31</v>
      </c>
      <c r="L69" s="110" t="s">
        <v>31</v>
      </c>
      <c r="M69" s="145"/>
      <c r="N69" s="22" t="s">
        <v>187</v>
      </c>
      <c r="O69" s="23">
        <v>0</v>
      </c>
      <c r="P69" s="66">
        <v>0</v>
      </c>
      <c r="Q69" s="23">
        <v>0</v>
      </c>
      <c r="R69" s="23">
        <v>0</v>
      </c>
      <c r="S69" s="23">
        <v>0</v>
      </c>
      <c r="T69" s="23"/>
      <c r="U69" s="23">
        <v>0</v>
      </c>
      <c r="V69" s="23">
        <v>0</v>
      </c>
      <c r="W69" s="23">
        <v>0</v>
      </c>
      <c r="X69" s="23">
        <v>0</v>
      </c>
      <c r="Y69" s="23"/>
      <c r="Z69" s="246"/>
      <c r="AA69" s="23"/>
      <c r="AB69" s="23"/>
      <c r="AC69" s="23"/>
      <c r="AD69" s="23"/>
    </row>
    <row r="70" spans="1:31" x14ac:dyDescent="0.25">
      <c r="A70" s="80"/>
      <c r="B70" s="17"/>
      <c r="C70" s="22" t="s">
        <v>34</v>
      </c>
      <c r="D70" s="22" t="s">
        <v>188</v>
      </c>
      <c r="E70" s="145"/>
      <c r="F70" s="156"/>
      <c r="G70" s="22" t="s">
        <v>36</v>
      </c>
      <c r="H70" s="22" t="s">
        <v>36</v>
      </c>
      <c r="I70" s="181"/>
      <c r="J70" s="110" t="s">
        <v>31</v>
      </c>
      <c r="K70" s="110" t="s">
        <v>31</v>
      </c>
      <c r="L70" s="110" t="s">
        <v>31</v>
      </c>
      <c r="M70" s="145"/>
      <c r="N70" s="22" t="s">
        <v>189</v>
      </c>
      <c r="O70" s="23">
        <v>500</v>
      </c>
      <c r="P70" s="66">
        <v>0</v>
      </c>
      <c r="Q70" s="23">
        <v>500</v>
      </c>
      <c r="R70" s="23">
        <v>0</v>
      </c>
      <c r="S70" s="23">
        <v>0</v>
      </c>
      <c r="T70" s="23"/>
      <c r="U70" s="23">
        <v>0</v>
      </c>
      <c r="V70" s="23">
        <v>0</v>
      </c>
      <c r="W70" s="23">
        <v>0</v>
      </c>
      <c r="X70" s="23">
        <v>0</v>
      </c>
      <c r="Y70" s="23"/>
      <c r="Z70" s="246"/>
      <c r="AA70" s="23"/>
      <c r="AB70" s="23"/>
      <c r="AC70" s="23"/>
      <c r="AD70" s="23"/>
    </row>
    <row r="71" spans="1:31" x14ac:dyDescent="0.25">
      <c r="A71" s="80"/>
      <c r="B71" s="17"/>
      <c r="C71" s="22" t="s">
        <v>38</v>
      </c>
      <c r="D71" s="22" t="s">
        <v>190</v>
      </c>
      <c r="E71" s="145"/>
      <c r="F71" s="156"/>
      <c r="G71" s="22" t="s">
        <v>36</v>
      </c>
      <c r="H71" s="22" t="s">
        <v>36</v>
      </c>
      <c r="I71" s="181"/>
      <c r="J71" s="110" t="s">
        <v>31</v>
      </c>
      <c r="K71" s="110" t="s">
        <v>31</v>
      </c>
      <c r="L71" s="110" t="s">
        <v>31</v>
      </c>
      <c r="M71" s="145"/>
      <c r="N71" s="22" t="s">
        <v>191</v>
      </c>
      <c r="O71" s="23">
        <v>0</v>
      </c>
      <c r="P71" s="66">
        <v>0</v>
      </c>
      <c r="Q71" s="23">
        <v>0</v>
      </c>
      <c r="R71" s="23">
        <v>0</v>
      </c>
      <c r="S71" s="23">
        <v>0</v>
      </c>
      <c r="T71" s="23"/>
      <c r="U71" s="23">
        <v>0</v>
      </c>
      <c r="V71" s="23">
        <v>0</v>
      </c>
      <c r="W71" s="23">
        <v>0</v>
      </c>
      <c r="X71" s="23">
        <v>0</v>
      </c>
      <c r="Y71" s="23"/>
      <c r="Z71" s="246"/>
      <c r="AA71" s="23"/>
      <c r="AB71" s="23"/>
      <c r="AC71" s="23"/>
      <c r="AD71" s="23"/>
    </row>
    <row r="72" spans="1:31" ht="30" x14ac:dyDescent="0.25">
      <c r="A72" s="80"/>
      <c r="B72" s="18" t="s">
        <v>46</v>
      </c>
      <c r="C72" s="20"/>
      <c r="D72" s="18" t="s">
        <v>192</v>
      </c>
      <c r="E72" s="147" t="s">
        <v>193</v>
      </c>
      <c r="F72" s="158"/>
      <c r="G72" s="18"/>
      <c r="H72" s="18"/>
      <c r="I72" s="183"/>
      <c r="J72" s="171"/>
      <c r="K72" s="18"/>
      <c r="L72" s="18"/>
      <c r="M72" s="147"/>
      <c r="N72" s="20"/>
      <c r="O72" s="21">
        <f>SUM(O73:O77)</f>
        <v>5000</v>
      </c>
      <c r="P72" s="65">
        <f t="shared" ref="P72:AD72" si="23">SUM(P73:P77)</f>
        <v>0</v>
      </c>
      <c r="Q72" s="21">
        <f>SUM(Q73:Q79)</f>
        <v>12960</v>
      </c>
      <c r="R72" s="21">
        <f t="shared" ref="R72:X72" si="24">SUM(R73:R79)</f>
        <v>8694.4</v>
      </c>
      <c r="S72" s="21">
        <f>SUM(S73:S79)</f>
        <v>9050</v>
      </c>
      <c r="T72" s="21">
        <f t="shared" si="24"/>
        <v>0</v>
      </c>
      <c r="U72" s="21">
        <f>SUM(U73:U79)</f>
        <v>3650</v>
      </c>
      <c r="V72" s="21">
        <f t="shared" si="24"/>
        <v>0</v>
      </c>
      <c r="W72" s="21">
        <f t="shared" si="24"/>
        <v>21589.21</v>
      </c>
      <c r="X72" s="21">
        <f t="shared" si="24"/>
        <v>17069.849999999999</v>
      </c>
      <c r="Y72" s="21">
        <f>SUM(Y73:Y79)</f>
        <v>11307.35</v>
      </c>
      <c r="Z72" s="245">
        <f>SUM(Z73:Z79)</f>
        <v>4550.82</v>
      </c>
      <c r="AA72" s="21">
        <f>SUM(AA73:AA79)</f>
        <v>1803.5300000000002</v>
      </c>
      <c r="AB72" s="21">
        <f t="shared" si="23"/>
        <v>0</v>
      </c>
      <c r="AC72" s="21">
        <f t="shared" si="23"/>
        <v>0</v>
      </c>
      <c r="AD72" s="21">
        <f t="shared" si="23"/>
        <v>0</v>
      </c>
    </row>
    <row r="73" spans="1:31" ht="30" x14ac:dyDescent="0.25">
      <c r="A73" s="80"/>
      <c r="B73" s="17"/>
      <c r="C73" s="22" t="s">
        <v>26</v>
      </c>
      <c r="D73" s="22" t="s">
        <v>194</v>
      </c>
      <c r="E73" s="145"/>
      <c r="F73" s="156"/>
      <c r="G73" s="22" t="s">
        <v>36</v>
      </c>
      <c r="H73" s="22" t="s">
        <v>36</v>
      </c>
      <c r="I73" s="181"/>
      <c r="J73" s="77" t="s">
        <v>32</v>
      </c>
      <c r="K73" s="77" t="s">
        <v>32</v>
      </c>
      <c r="L73" s="77" t="s">
        <v>32</v>
      </c>
      <c r="M73" s="145"/>
      <c r="N73" s="79" t="s">
        <v>195</v>
      </c>
      <c r="O73" s="23">
        <v>3000</v>
      </c>
      <c r="P73" s="66">
        <v>0</v>
      </c>
      <c r="Q73" s="73">
        <v>0</v>
      </c>
      <c r="R73" s="23">
        <v>0</v>
      </c>
      <c r="S73" s="23">
        <v>0</v>
      </c>
      <c r="T73" s="23"/>
      <c r="U73" s="23">
        <v>0</v>
      </c>
      <c r="V73" s="23">
        <v>0</v>
      </c>
      <c r="W73" s="23">
        <v>2541.86</v>
      </c>
      <c r="X73" s="23">
        <v>122.5</v>
      </c>
      <c r="Y73" s="23">
        <v>305</v>
      </c>
      <c r="Z73" s="246">
        <v>195</v>
      </c>
      <c r="AA73" s="23">
        <v>237.95</v>
      </c>
      <c r="AB73" s="23"/>
      <c r="AC73" s="23"/>
      <c r="AD73" s="23"/>
    </row>
    <row r="74" spans="1:31" x14ac:dyDescent="0.25">
      <c r="A74" s="80"/>
      <c r="B74" s="17"/>
      <c r="C74" s="22" t="s">
        <v>34</v>
      </c>
      <c r="D74" s="22" t="s">
        <v>196</v>
      </c>
      <c r="E74" s="145"/>
      <c r="F74" s="156"/>
      <c r="G74" s="22" t="s">
        <v>36</v>
      </c>
      <c r="H74" s="22" t="s">
        <v>36</v>
      </c>
      <c r="I74" s="181"/>
      <c r="J74" s="77" t="s">
        <v>32</v>
      </c>
      <c r="K74" s="77" t="s">
        <v>32</v>
      </c>
      <c r="L74" s="77" t="s">
        <v>32</v>
      </c>
      <c r="M74" s="145"/>
      <c r="N74" s="79" t="s">
        <v>197</v>
      </c>
      <c r="O74" s="23">
        <v>0</v>
      </c>
      <c r="P74" s="66">
        <v>0</v>
      </c>
      <c r="Q74" s="23">
        <v>0</v>
      </c>
      <c r="R74" s="23">
        <v>0</v>
      </c>
      <c r="S74" s="23">
        <v>0</v>
      </c>
      <c r="T74" s="23"/>
      <c r="U74" s="23">
        <v>0</v>
      </c>
      <c r="V74" s="23">
        <v>0</v>
      </c>
      <c r="W74" s="23">
        <v>0</v>
      </c>
      <c r="X74" s="23">
        <v>0</v>
      </c>
      <c r="Y74" s="23"/>
      <c r="Z74" s="246"/>
      <c r="AA74" s="23"/>
      <c r="AB74" s="23"/>
      <c r="AC74" s="23"/>
      <c r="AD74" s="23"/>
    </row>
    <row r="75" spans="1:31" x14ac:dyDescent="0.25">
      <c r="A75" s="80"/>
      <c r="B75" s="17"/>
      <c r="C75" s="22" t="s">
        <v>38</v>
      </c>
      <c r="D75" s="22" t="s">
        <v>198</v>
      </c>
      <c r="E75" s="145"/>
      <c r="F75" s="156"/>
      <c r="G75" s="22" t="s">
        <v>36</v>
      </c>
      <c r="H75" s="22" t="s">
        <v>36</v>
      </c>
      <c r="I75" s="181"/>
      <c r="J75" s="77" t="s">
        <v>32</v>
      </c>
      <c r="K75" s="77" t="s">
        <v>32</v>
      </c>
      <c r="L75" s="77" t="s">
        <v>32</v>
      </c>
      <c r="M75" s="145"/>
      <c r="N75" s="79" t="s">
        <v>199</v>
      </c>
      <c r="O75" s="23">
        <v>2000</v>
      </c>
      <c r="P75" s="66">
        <v>0</v>
      </c>
      <c r="Q75" s="23">
        <f>85*12*3</f>
        <v>3060</v>
      </c>
      <c r="R75" s="23">
        <v>0</v>
      </c>
      <c r="S75" s="23">
        <v>2550</v>
      </c>
      <c r="T75" s="23"/>
      <c r="U75" s="23">
        <v>2400</v>
      </c>
      <c r="V75" s="23">
        <v>0</v>
      </c>
      <c r="W75" s="23">
        <v>2100</v>
      </c>
      <c r="X75" s="23">
        <v>0</v>
      </c>
      <c r="Y75" s="23">
        <v>2170</v>
      </c>
      <c r="Z75" s="246"/>
      <c r="AA75" s="23">
        <v>900</v>
      </c>
      <c r="AB75" s="23"/>
      <c r="AC75" s="23"/>
      <c r="AD75" s="23"/>
      <c r="AE75" s="5"/>
    </row>
    <row r="76" spans="1:31" x14ac:dyDescent="0.25">
      <c r="A76" s="80"/>
      <c r="B76" s="17"/>
      <c r="C76" s="22" t="s">
        <v>42</v>
      </c>
      <c r="D76" s="22" t="s">
        <v>200</v>
      </c>
      <c r="E76" s="145"/>
      <c r="F76" s="156"/>
      <c r="G76" s="22" t="s">
        <v>36</v>
      </c>
      <c r="H76" s="22" t="s">
        <v>36</v>
      </c>
      <c r="I76" s="181"/>
      <c r="J76" s="77" t="s">
        <v>32</v>
      </c>
      <c r="K76" s="77" t="s">
        <v>32</v>
      </c>
      <c r="L76" s="77" t="s">
        <v>32</v>
      </c>
      <c r="M76" s="145"/>
      <c r="N76" s="79" t="s">
        <v>201</v>
      </c>
      <c r="O76" s="23">
        <v>0</v>
      </c>
      <c r="P76" s="66">
        <v>0</v>
      </c>
      <c r="Q76" s="23">
        <v>0</v>
      </c>
      <c r="R76" s="23">
        <v>0</v>
      </c>
      <c r="S76" s="23">
        <v>0</v>
      </c>
      <c r="T76" s="23"/>
      <c r="U76" s="23">
        <v>0</v>
      </c>
      <c r="V76" s="23">
        <v>0</v>
      </c>
      <c r="W76" s="23">
        <v>0</v>
      </c>
      <c r="X76" s="23">
        <v>0</v>
      </c>
      <c r="Y76" s="23"/>
      <c r="Z76" s="246"/>
      <c r="AA76" s="23"/>
      <c r="AB76" s="23"/>
      <c r="AC76" s="23"/>
      <c r="AD76" s="23"/>
    </row>
    <row r="77" spans="1:31" ht="30" x14ac:dyDescent="0.25">
      <c r="A77" s="80"/>
      <c r="B77" s="17"/>
      <c r="C77" s="22" t="s">
        <v>133</v>
      </c>
      <c r="D77" s="22" t="s">
        <v>202</v>
      </c>
      <c r="E77" s="145"/>
      <c r="F77" s="156"/>
      <c r="G77" s="22" t="s">
        <v>36</v>
      </c>
      <c r="H77" s="22" t="s">
        <v>36</v>
      </c>
      <c r="I77" s="181"/>
      <c r="J77" s="77" t="s">
        <v>32</v>
      </c>
      <c r="K77" s="77" t="s">
        <v>32</v>
      </c>
      <c r="L77" s="77" t="s">
        <v>32</v>
      </c>
      <c r="M77" s="145"/>
      <c r="N77" s="79" t="s">
        <v>203</v>
      </c>
      <c r="O77" s="23">
        <v>0</v>
      </c>
      <c r="P77" s="66">
        <v>0</v>
      </c>
      <c r="Q77" s="23">
        <v>0</v>
      </c>
      <c r="R77" s="23">
        <v>0</v>
      </c>
      <c r="S77" s="23">
        <v>0</v>
      </c>
      <c r="T77" s="23"/>
      <c r="U77" s="23">
        <v>0</v>
      </c>
      <c r="V77" s="23">
        <v>0</v>
      </c>
      <c r="W77" s="23">
        <v>0</v>
      </c>
      <c r="X77" s="23">
        <v>0</v>
      </c>
      <c r="Y77" s="23"/>
      <c r="Z77" s="246"/>
      <c r="AA77" s="23"/>
      <c r="AB77" s="23"/>
      <c r="AC77" s="23"/>
      <c r="AD77" s="23"/>
    </row>
    <row r="78" spans="1:31" ht="30" x14ac:dyDescent="0.25">
      <c r="A78" s="80"/>
      <c r="B78" s="17"/>
      <c r="C78" s="22" t="s">
        <v>136</v>
      </c>
      <c r="D78" s="22" t="s">
        <v>204</v>
      </c>
      <c r="E78" s="145"/>
      <c r="F78" s="156"/>
      <c r="G78" s="22" t="s">
        <v>36</v>
      </c>
      <c r="H78" s="22" t="s">
        <v>36</v>
      </c>
      <c r="I78" s="181"/>
      <c r="J78" s="77" t="s">
        <v>32</v>
      </c>
      <c r="K78" s="77" t="s">
        <v>32</v>
      </c>
      <c r="L78" s="77" t="s">
        <v>32</v>
      </c>
      <c r="M78" s="145"/>
      <c r="N78" s="79" t="s">
        <v>205</v>
      </c>
      <c r="O78" s="23"/>
      <c r="P78" s="66"/>
      <c r="Q78" s="23">
        <v>1200</v>
      </c>
      <c r="R78" s="23">
        <v>0</v>
      </c>
      <c r="S78" s="23">
        <v>0</v>
      </c>
      <c r="T78" s="23"/>
      <c r="U78" s="23">
        <v>0</v>
      </c>
      <c r="V78" s="23">
        <v>0</v>
      </c>
      <c r="W78" s="23">
        <v>0</v>
      </c>
      <c r="X78" s="23">
        <v>0</v>
      </c>
      <c r="Y78" s="23"/>
      <c r="Z78" s="246"/>
      <c r="AA78" s="23"/>
      <c r="AB78" s="23"/>
      <c r="AC78" s="23"/>
      <c r="AD78" s="23"/>
    </row>
    <row r="79" spans="1:31" ht="30" x14ac:dyDescent="0.25">
      <c r="A79" s="80"/>
      <c r="B79" s="17"/>
      <c r="C79" s="22" t="s">
        <v>139</v>
      </c>
      <c r="D79" s="22" t="s">
        <v>206</v>
      </c>
      <c r="E79" s="145"/>
      <c r="F79" s="156"/>
      <c r="G79" s="22" t="s">
        <v>36</v>
      </c>
      <c r="H79" s="22" t="s">
        <v>36</v>
      </c>
      <c r="I79" s="181"/>
      <c r="J79" s="77" t="s">
        <v>32</v>
      </c>
      <c r="K79" s="77" t="s">
        <v>32</v>
      </c>
      <c r="L79" s="110" t="s">
        <v>31</v>
      </c>
      <c r="M79" s="145"/>
      <c r="N79" s="79" t="s">
        <v>207</v>
      </c>
      <c r="O79" s="23"/>
      <c r="P79" s="66"/>
      <c r="Q79" s="23">
        <v>8700</v>
      </c>
      <c r="R79" s="23">
        <v>8694.4</v>
      </c>
      <c r="S79" s="23">
        <v>6500</v>
      </c>
      <c r="T79" s="23"/>
      <c r="U79" s="23">
        <v>1250</v>
      </c>
      <c r="V79" s="23">
        <v>0</v>
      </c>
      <c r="W79" s="23">
        <v>16947.349999999999</v>
      </c>
      <c r="X79" s="23">
        <v>16947.349999999999</v>
      </c>
      <c r="Y79" s="23">
        <v>8832.35</v>
      </c>
      <c r="Z79" s="246">
        <v>4355.82</v>
      </c>
      <c r="AA79" s="23">
        <v>665.58</v>
      </c>
      <c r="AB79" s="23"/>
      <c r="AC79" s="23"/>
      <c r="AD79" s="23"/>
    </row>
    <row r="80" spans="1:31" ht="45" x14ac:dyDescent="0.25">
      <c r="A80" s="80"/>
      <c r="B80" s="18" t="s">
        <v>58</v>
      </c>
      <c r="C80" s="20"/>
      <c r="D80" s="18" t="s">
        <v>208</v>
      </c>
      <c r="E80" s="147" t="s">
        <v>209</v>
      </c>
      <c r="F80" s="158"/>
      <c r="G80" s="18"/>
      <c r="H80" s="18"/>
      <c r="I80" s="183"/>
      <c r="J80" s="171"/>
      <c r="K80" s="18"/>
      <c r="L80" s="18"/>
      <c r="M80" s="147"/>
      <c r="N80" s="20"/>
      <c r="O80" s="21">
        <f>SUM(O81:O82)</f>
        <v>1000</v>
      </c>
      <c r="P80" s="65">
        <f t="shared" ref="P80:AD80" si="25">SUM(P81:P82)</f>
        <v>0</v>
      </c>
      <c r="Q80" s="21">
        <f>SUM(Q81:Q82)</f>
        <v>1000</v>
      </c>
      <c r="R80" s="21">
        <f>SUM(R81:R82)</f>
        <v>0</v>
      </c>
      <c r="S80" s="21">
        <f>SUM(S81:S82)</f>
        <v>1000</v>
      </c>
      <c r="T80" s="21">
        <f t="shared" si="25"/>
        <v>0</v>
      </c>
      <c r="U80" s="21">
        <f>SUM(U81:U82)</f>
        <v>500</v>
      </c>
      <c r="V80" s="21">
        <f t="shared" si="25"/>
        <v>0</v>
      </c>
      <c r="W80" s="21">
        <f>SUM(W81:W82)</f>
        <v>0</v>
      </c>
      <c r="X80" s="21">
        <f>SUM(X81:X82)</f>
        <v>0</v>
      </c>
      <c r="Y80" s="21">
        <f>SUM(Y81:Y82)</f>
        <v>0</v>
      </c>
      <c r="Z80" s="245">
        <f>SUM(Z81:Z82)</f>
        <v>0</v>
      </c>
      <c r="AA80" s="21">
        <f>SUM(AA81:AA82)</f>
        <v>0</v>
      </c>
      <c r="AB80" s="21">
        <f t="shared" si="25"/>
        <v>0</v>
      </c>
      <c r="AC80" s="21">
        <f t="shared" si="25"/>
        <v>0</v>
      </c>
      <c r="AD80" s="21">
        <f t="shared" si="25"/>
        <v>0</v>
      </c>
    </row>
    <row r="81" spans="1:33" ht="30" x14ac:dyDescent="0.25">
      <c r="A81" s="80"/>
      <c r="B81" s="17"/>
      <c r="C81" s="22" t="s">
        <v>26</v>
      </c>
      <c r="D81" s="22" t="s">
        <v>210</v>
      </c>
      <c r="E81" s="145"/>
      <c r="F81" s="156"/>
      <c r="G81" s="22" t="s">
        <v>36</v>
      </c>
      <c r="H81" s="22" t="s">
        <v>36</v>
      </c>
      <c r="I81" s="181"/>
      <c r="J81" s="77" t="s">
        <v>32</v>
      </c>
      <c r="K81" s="77" t="s">
        <v>32</v>
      </c>
      <c r="L81" s="110" t="s">
        <v>31</v>
      </c>
      <c r="M81" s="145"/>
      <c r="N81" s="263" t="s">
        <v>211</v>
      </c>
      <c r="O81" s="23">
        <v>1000</v>
      </c>
      <c r="P81" s="66">
        <v>0</v>
      </c>
      <c r="Q81" s="23">
        <v>1000</v>
      </c>
      <c r="R81" s="23">
        <v>0</v>
      </c>
      <c r="S81" s="23">
        <v>1000</v>
      </c>
      <c r="T81" s="23"/>
      <c r="U81" s="23">
        <v>500</v>
      </c>
      <c r="V81" s="23">
        <v>0</v>
      </c>
      <c r="W81" s="23">
        <v>0</v>
      </c>
      <c r="X81" s="23">
        <v>0</v>
      </c>
      <c r="Y81" s="23"/>
      <c r="Z81" s="246"/>
      <c r="AA81" s="23"/>
      <c r="AB81" s="23"/>
      <c r="AC81" s="23"/>
      <c r="AD81" s="23"/>
      <c r="AE81" s="4"/>
    </row>
    <row r="82" spans="1:33" ht="30" x14ac:dyDescent="0.25">
      <c r="A82" s="80"/>
      <c r="B82" s="17"/>
      <c r="C82" s="22" t="s">
        <v>34</v>
      </c>
      <c r="D82" s="22" t="s">
        <v>212</v>
      </c>
      <c r="E82" s="145"/>
      <c r="F82" s="156"/>
      <c r="G82" s="22" t="s">
        <v>36</v>
      </c>
      <c r="H82" s="22" t="s">
        <v>36</v>
      </c>
      <c r="I82" s="181"/>
      <c r="J82" s="77" t="s">
        <v>32</v>
      </c>
      <c r="K82" s="77" t="s">
        <v>32</v>
      </c>
      <c r="L82" s="110" t="s">
        <v>31</v>
      </c>
      <c r="M82" s="145"/>
      <c r="N82" s="263" t="s">
        <v>213</v>
      </c>
      <c r="O82" s="23">
        <v>0</v>
      </c>
      <c r="P82" s="66">
        <v>0</v>
      </c>
      <c r="Q82" s="23">
        <v>0</v>
      </c>
      <c r="R82" s="23">
        <v>0</v>
      </c>
      <c r="S82" s="23">
        <v>0</v>
      </c>
      <c r="T82" s="23"/>
      <c r="U82" s="23">
        <v>0</v>
      </c>
      <c r="V82" s="23">
        <v>0</v>
      </c>
      <c r="W82" s="23">
        <v>0</v>
      </c>
      <c r="X82" s="23">
        <v>0</v>
      </c>
      <c r="Y82" s="23"/>
      <c r="Z82" s="246"/>
      <c r="AA82" s="23"/>
      <c r="AB82" s="23"/>
      <c r="AC82" s="23"/>
      <c r="AD82" s="23"/>
    </row>
    <row r="83" spans="1:33" ht="70.5" customHeight="1" x14ac:dyDescent="0.25">
      <c r="A83" s="80"/>
      <c r="B83" s="18" t="s">
        <v>214</v>
      </c>
      <c r="C83" s="20"/>
      <c r="D83" s="18" t="s">
        <v>215</v>
      </c>
      <c r="E83" s="147" t="s">
        <v>216</v>
      </c>
      <c r="F83" s="158"/>
      <c r="G83" s="18"/>
      <c r="H83" s="18"/>
      <c r="I83" s="183"/>
      <c r="J83" s="171"/>
      <c r="K83" s="18"/>
      <c r="L83" s="18"/>
      <c r="M83" s="147"/>
      <c r="N83" s="20"/>
      <c r="O83" s="21">
        <f t="shared" ref="O83:T83" si="26">SUM(O84:O87)</f>
        <v>10250</v>
      </c>
      <c r="P83" s="65">
        <f t="shared" si="26"/>
        <v>0</v>
      </c>
      <c r="Q83" s="21">
        <f>SUM(Q84:Q87)</f>
        <v>9250</v>
      </c>
      <c r="R83" s="21">
        <f t="shared" si="26"/>
        <v>0</v>
      </c>
      <c r="S83" s="21">
        <f>SUM(S84:S87)</f>
        <v>10250</v>
      </c>
      <c r="T83" s="21">
        <f t="shared" si="26"/>
        <v>0</v>
      </c>
      <c r="U83" s="21">
        <f>SUM(U84:U87)</f>
        <v>10250</v>
      </c>
      <c r="V83" s="21">
        <f t="shared" ref="V83" si="27">SUM(V84:V87)</f>
        <v>0</v>
      </c>
      <c r="W83" s="21">
        <f>SUM(W84:W87)</f>
        <v>9580.83</v>
      </c>
      <c r="X83" s="21">
        <f>SUM(X84:X87)</f>
        <v>0</v>
      </c>
      <c r="Y83" s="21">
        <f>SUM(Y84:Y87)</f>
        <v>10000.01</v>
      </c>
      <c r="Z83" s="245">
        <f>SUM(Z84:Z87)</f>
        <v>0</v>
      </c>
      <c r="AA83" s="21">
        <f>SUM(AA84:AA87)</f>
        <v>0</v>
      </c>
      <c r="AB83" s="21">
        <f t="shared" ref="AB83:AD83" si="28">SUM(AB84:AB86)</f>
        <v>0</v>
      </c>
      <c r="AC83" s="21">
        <f t="shared" si="28"/>
        <v>0</v>
      </c>
      <c r="AD83" s="21">
        <f t="shared" si="28"/>
        <v>0</v>
      </c>
    </row>
    <row r="84" spans="1:33" ht="30" x14ac:dyDescent="0.25">
      <c r="A84" s="80"/>
      <c r="B84" s="17"/>
      <c r="C84" s="22" t="s">
        <v>26</v>
      </c>
      <c r="D84" s="22" t="s">
        <v>217</v>
      </c>
      <c r="E84" s="145"/>
      <c r="F84" s="156"/>
      <c r="G84" s="22" t="s">
        <v>36</v>
      </c>
      <c r="H84" s="22" t="s">
        <v>36</v>
      </c>
      <c r="I84" s="181"/>
      <c r="J84" s="77" t="s">
        <v>32</v>
      </c>
      <c r="K84" s="110" t="s">
        <v>31</v>
      </c>
      <c r="L84" s="110" t="s">
        <v>31</v>
      </c>
      <c r="M84" s="145"/>
      <c r="N84" s="22" t="s">
        <v>218</v>
      </c>
      <c r="O84" s="23">
        <v>10000</v>
      </c>
      <c r="P84" s="66">
        <v>0</v>
      </c>
      <c r="Q84" s="23">
        <v>9000</v>
      </c>
      <c r="R84" s="23">
        <v>0</v>
      </c>
      <c r="S84" s="23">
        <v>10000</v>
      </c>
      <c r="T84" s="23"/>
      <c r="U84" s="23">
        <v>10000</v>
      </c>
      <c r="V84" s="23">
        <v>0</v>
      </c>
      <c r="W84" s="23">
        <v>9580.83</v>
      </c>
      <c r="X84" s="23">
        <v>0</v>
      </c>
      <c r="Y84" s="23">
        <v>10000.01</v>
      </c>
      <c r="Z84" s="246"/>
      <c r="AA84" s="23"/>
      <c r="AB84" s="23"/>
      <c r="AC84" s="23"/>
      <c r="AD84" s="23"/>
      <c r="AG84"/>
    </row>
    <row r="85" spans="1:33" ht="30" x14ac:dyDescent="0.25">
      <c r="A85" s="80"/>
      <c r="B85" s="17"/>
      <c r="C85" s="22" t="s">
        <v>34</v>
      </c>
      <c r="D85" s="22" t="s">
        <v>219</v>
      </c>
      <c r="E85" s="145"/>
      <c r="F85" s="156"/>
      <c r="G85" s="22" t="s">
        <v>36</v>
      </c>
      <c r="H85" s="22" t="s">
        <v>36</v>
      </c>
      <c r="I85" s="181"/>
      <c r="J85" s="77" t="s">
        <v>32</v>
      </c>
      <c r="K85" s="110" t="s">
        <v>31</v>
      </c>
      <c r="L85" s="77" t="s">
        <v>32</v>
      </c>
      <c r="M85" s="145"/>
      <c r="N85" s="22" t="s">
        <v>220</v>
      </c>
      <c r="O85" s="23">
        <v>0</v>
      </c>
      <c r="P85" s="66">
        <v>0</v>
      </c>
      <c r="Q85" s="23">
        <v>0</v>
      </c>
      <c r="R85" s="23">
        <v>0</v>
      </c>
      <c r="S85" s="23">
        <v>0</v>
      </c>
      <c r="T85" s="23"/>
      <c r="U85" s="23">
        <v>0</v>
      </c>
      <c r="V85" s="23">
        <v>0</v>
      </c>
      <c r="W85" s="23">
        <v>0</v>
      </c>
      <c r="X85" s="23">
        <v>0</v>
      </c>
      <c r="Y85" s="23"/>
      <c r="Z85" s="246"/>
      <c r="AA85" s="23"/>
      <c r="AB85" s="23"/>
      <c r="AC85" s="23"/>
      <c r="AD85" s="23"/>
    </row>
    <row r="86" spans="1:33" ht="30" x14ac:dyDescent="0.25">
      <c r="A86" s="80"/>
      <c r="B86" s="17"/>
      <c r="C86" s="22" t="s">
        <v>38</v>
      </c>
      <c r="D86" s="22" t="s">
        <v>221</v>
      </c>
      <c r="E86" s="145"/>
      <c r="F86" s="156"/>
      <c r="G86" s="22" t="s">
        <v>36</v>
      </c>
      <c r="H86" s="22" t="s">
        <v>36</v>
      </c>
      <c r="I86" s="181"/>
      <c r="J86" s="77" t="s">
        <v>32</v>
      </c>
      <c r="K86" s="77" t="s">
        <v>32</v>
      </c>
      <c r="L86" s="77" t="s">
        <v>32</v>
      </c>
      <c r="M86" s="145"/>
      <c r="N86" s="22" t="s">
        <v>222</v>
      </c>
      <c r="O86" s="23">
        <v>0</v>
      </c>
      <c r="P86" s="66">
        <v>0</v>
      </c>
      <c r="Q86" s="23">
        <v>0</v>
      </c>
      <c r="R86" s="23">
        <v>0</v>
      </c>
      <c r="S86" s="23">
        <v>0</v>
      </c>
      <c r="T86" s="23"/>
      <c r="U86" s="23">
        <v>0</v>
      </c>
      <c r="V86" s="23">
        <v>0</v>
      </c>
      <c r="W86" s="23">
        <v>0</v>
      </c>
      <c r="X86" s="23">
        <v>0</v>
      </c>
      <c r="Y86" s="23"/>
      <c r="Z86" s="246"/>
      <c r="AA86" s="23"/>
      <c r="AB86" s="23"/>
      <c r="AC86" s="23"/>
      <c r="AD86" s="23"/>
    </row>
    <row r="87" spans="1:33" x14ac:dyDescent="0.25">
      <c r="A87" s="81"/>
      <c r="B87" s="28"/>
      <c r="C87" s="22" t="s">
        <v>42</v>
      </c>
      <c r="D87" s="22" t="s">
        <v>223</v>
      </c>
      <c r="E87" s="145"/>
      <c r="F87" s="156"/>
      <c r="G87" s="22" t="s">
        <v>224</v>
      </c>
      <c r="H87" s="22" t="s">
        <v>224</v>
      </c>
      <c r="I87" s="181"/>
      <c r="J87" s="173"/>
      <c r="K87" s="110" t="s">
        <v>31</v>
      </c>
      <c r="L87" s="77" t="s">
        <v>32</v>
      </c>
      <c r="M87" s="145"/>
      <c r="N87" s="22" t="s">
        <v>225</v>
      </c>
      <c r="O87" s="23">
        <v>250</v>
      </c>
      <c r="P87" s="66">
        <v>0</v>
      </c>
      <c r="Q87" s="23">
        <v>250</v>
      </c>
      <c r="R87" s="23">
        <v>0</v>
      </c>
      <c r="S87" s="29">
        <v>250</v>
      </c>
      <c r="T87" s="23"/>
      <c r="U87" s="29">
        <v>250</v>
      </c>
      <c r="V87" s="23">
        <v>0</v>
      </c>
      <c r="W87" s="23">
        <v>0</v>
      </c>
      <c r="X87" s="23">
        <v>0</v>
      </c>
      <c r="Y87" s="23"/>
      <c r="Z87" s="246"/>
      <c r="AA87" s="23"/>
      <c r="AB87" s="23"/>
      <c r="AC87" s="23"/>
      <c r="AD87" s="23"/>
    </row>
    <row r="88" spans="1:33" ht="30" x14ac:dyDescent="0.25">
      <c r="A88" s="81"/>
      <c r="B88" s="18" t="s">
        <v>226</v>
      </c>
      <c r="C88" s="20"/>
      <c r="D88" s="18" t="s">
        <v>227</v>
      </c>
      <c r="E88" s="147" t="s">
        <v>228</v>
      </c>
      <c r="F88" s="158"/>
      <c r="G88" s="18"/>
      <c r="H88" s="18"/>
      <c r="I88" s="183"/>
      <c r="J88" s="171"/>
      <c r="K88" s="18"/>
      <c r="L88" s="18"/>
      <c r="M88" s="147"/>
      <c r="N88" s="20"/>
      <c r="O88" s="21">
        <f>SUM(O89:O96)</f>
        <v>0</v>
      </c>
      <c r="P88" s="65">
        <f>SUM(P89:P96)</f>
        <v>0</v>
      </c>
      <c r="Q88" s="21">
        <f>SUM(Q89:Q96)</f>
        <v>12350</v>
      </c>
      <c r="R88" s="21">
        <f>SUM(R89:R96)</f>
        <v>0</v>
      </c>
      <c r="S88" s="21">
        <f>SUM(S89:S96)</f>
        <v>9940</v>
      </c>
      <c r="T88" s="21">
        <f t="shared" ref="T88:V88" si="29">SUM(T89:T96)</f>
        <v>0</v>
      </c>
      <c r="U88" s="21">
        <f>SUM(U89:U96)</f>
        <v>3790</v>
      </c>
      <c r="V88" s="21">
        <f t="shared" si="29"/>
        <v>0</v>
      </c>
      <c r="W88" s="21">
        <f>SUM(W89:W96)</f>
        <v>320</v>
      </c>
      <c r="X88" s="21">
        <f>SUM(X89:X96)</f>
        <v>0</v>
      </c>
      <c r="Y88" s="21">
        <f>SUM(Y89:Y96)</f>
        <v>6343.01</v>
      </c>
      <c r="Z88" s="245">
        <f>SUM(Z89:Z96)</f>
        <v>261</v>
      </c>
      <c r="AA88" s="21">
        <f>SUM(AA89:AA96)</f>
        <v>2162.6099999999997</v>
      </c>
      <c r="AB88" s="21">
        <f t="shared" ref="AB88:AD88" si="30">SUM(AB89:AB96)</f>
        <v>0</v>
      </c>
      <c r="AC88" s="21">
        <f t="shared" si="30"/>
        <v>0</v>
      </c>
      <c r="AD88" s="21">
        <f t="shared" si="30"/>
        <v>0</v>
      </c>
    </row>
    <row r="89" spans="1:33" x14ac:dyDescent="0.25">
      <c r="A89" s="81"/>
      <c r="B89" s="28"/>
      <c r="C89" s="22" t="s">
        <v>26</v>
      </c>
      <c r="D89" s="22" t="s">
        <v>229</v>
      </c>
      <c r="E89" s="145"/>
      <c r="F89" s="156"/>
      <c r="G89" s="22" t="s">
        <v>36</v>
      </c>
      <c r="H89" s="22" t="s">
        <v>36</v>
      </c>
      <c r="I89" s="181"/>
      <c r="J89" s="77" t="s">
        <v>32</v>
      </c>
      <c r="K89" s="77" t="s">
        <v>32</v>
      </c>
      <c r="L89" s="77" t="s">
        <v>32</v>
      </c>
      <c r="M89" s="145"/>
      <c r="N89" s="79" t="s">
        <v>230</v>
      </c>
      <c r="O89" s="23"/>
      <c r="P89" s="66"/>
      <c r="Q89" s="74"/>
      <c r="R89" s="23"/>
      <c r="S89" s="221">
        <v>0</v>
      </c>
      <c r="T89" s="23"/>
      <c r="U89" s="29">
        <v>0</v>
      </c>
      <c r="V89" s="23">
        <v>0</v>
      </c>
      <c r="W89" s="23">
        <v>0</v>
      </c>
      <c r="X89" s="23">
        <v>0</v>
      </c>
      <c r="Y89" s="23"/>
      <c r="Z89" s="246"/>
      <c r="AA89" s="23">
        <v>422.53</v>
      </c>
      <c r="AB89" s="23"/>
      <c r="AC89" s="23"/>
      <c r="AD89" s="23"/>
    </row>
    <row r="90" spans="1:33" x14ac:dyDescent="0.25">
      <c r="A90" s="81"/>
      <c r="B90" s="28"/>
      <c r="C90" s="22" t="s">
        <v>34</v>
      </c>
      <c r="D90" s="22" t="s">
        <v>231</v>
      </c>
      <c r="E90" s="145"/>
      <c r="F90" s="156"/>
      <c r="G90" s="22" t="s">
        <v>36</v>
      </c>
      <c r="H90" s="22" t="s">
        <v>36</v>
      </c>
      <c r="I90" s="181"/>
      <c r="J90" s="77" t="s">
        <v>32</v>
      </c>
      <c r="K90" s="77" t="s">
        <v>32</v>
      </c>
      <c r="L90" s="77" t="s">
        <v>32</v>
      </c>
      <c r="M90" s="145"/>
      <c r="N90" s="79" t="s">
        <v>232</v>
      </c>
      <c r="O90" s="23"/>
      <c r="P90" s="66"/>
      <c r="Q90" s="74"/>
      <c r="R90" s="23"/>
      <c r="S90" s="221">
        <v>0</v>
      </c>
      <c r="T90" s="23"/>
      <c r="U90" s="29">
        <v>0</v>
      </c>
      <c r="V90" s="23">
        <v>0</v>
      </c>
      <c r="W90" s="23">
        <v>0</v>
      </c>
      <c r="X90" s="23">
        <v>0</v>
      </c>
      <c r="Y90" s="23">
        <v>317</v>
      </c>
      <c r="Z90" s="246"/>
      <c r="AA90" s="23"/>
      <c r="AB90" s="23"/>
      <c r="AC90" s="23"/>
      <c r="AD90" s="23"/>
    </row>
    <row r="91" spans="1:33" ht="30" x14ac:dyDescent="0.25">
      <c r="A91" s="81"/>
      <c r="B91" s="28"/>
      <c r="C91" s="22" t="s">
        <v>38</v>
      </c>
      <c r="D91" s="22" t="s">
        <v>233</v>
      </c>
      <c r="E91" s="145"/>
      <c r="F91" s="156"/>
      <c r="G91" s="22" t="s">
        <v>36</v>
      </c>
      <c r="H91" s="22" t="s">
        <v>36</v>
      </c>
      <c r="I91" s="181"/>
      <c r="J91" s="77" t="s">
        <v>32</v>
      </c>
      <c r="K91" s="77" t="s">
        <v>32</v>
      </c>
      <c r="L91" s="77" t="s">
        <v>32</v>
      </c>
      <c r="M91" s="145"/>
      <c r="N91" s="79" t="s">
        <v>234</v>
      </c>
      <c r="O91" s="23"/>
      <c r="P91" s="66"/>
      <c r="Q91" s="23">
        <f>(2*2*2*40)*2+10</f>
        <v>650</v>
      </c>
      <c r="R91" s="23">
        <v>0</v>
      </c>
      <c r="S91" s="29">
        <v>640</v>
      </c>
      <c r="T91" s="23"/>
      <c r="U91" s="29">
        <v>0</v>
      </c>
      <c r="V91" s="23">
        <v>0</v>
      </c>
      <c r="W91" s="23">
        <v>320</v>
      </c>
      <c r="X91" s="23">
        <v>0</v>
      </c>
      <c r="Y91" s="23">
        <v>-23.66</v>
      </c>
      <c r="Z91" s="246"/>
      <c r="AA91" s="23">
        <v>533.75</v>
      </c>
      <c r="AB91" s="23"/>
      <c r="AC91" s="23"/>
      <c r="AD91" s="23"/>
    </row>
    <row r="92" spans="1:33" ht="30" x14ac:dyDescent="0.25">
      <c r="A92" s="81"/>
      <c r="B92" s="28"/>
      <c r="C92" s="22" t="s">
        <v>42</v>
      </c>
      <c r="D92" s="22" t="s">
        <v>235</v>
      </c>
      <c r="E92" s="145"/>
      <c r="F92" s="156"/>
      <c r="G92" s="22" t="s">
        <v>36</v>
      </c>
      <c r="H92" s="22" t="s">
        <v>36</v>
      </c>
      <c r="I92" s="181"/>
      <c r="J92" s="77" t="s">
        <v>32</v>
      </c>
      <c r="K92" s="77" t="s">
        <v>32</v>
      </c>
      <c r="L92" s="77" t="s">
        <v>32</v>
      </c>
      <c r="M92" s="145"/>
      <c r="N92" s="79" t="s">
        <v>236</v>
      </c>
      <c r="O92" s="23"/>
      <c r="P92" s="66"/>
      <c r="Q92" s="23">
        <v>4600</v>
      </c>
      <c r="R92" s="23">
        <v>0</v>
      </c>
      <c r="S92" s="29">
        <v>3200</v>
      </c>
      <c r="T92" s="23"/>
      <c r="U92" s="29">
        <v>1200</v>
      </c>
      <c r="V92" s="23">
        <v>0</v>
      </c>
      <c r="W92" s="23">
        <v>0</v>
      </c>
      <c r="X92" s="23">
        <v>0</v>
      </c>
      <c r="Y92" s="23">
        <v>1440.66</v>
      </c>
      <c r="Z92" s="246">
        <v>261</v>
      </c>
      <c r="AA92" s="23"/>
      <c r="AB92" s="23"/>
      <c r="AC92" s="23"/>
      <c r="AD92" s="23"/>
    </row>
    <row r="93" spans="1:33" x14ac:dyDescent="0.25">
      <c r="A93" s="81"/>
      <c r="B93" s="28"/>
      <c r="C93" s="22" t="s">
        <v>133</v>
      </c>
      <c r="D93" s="22" t="s">
        <v>237</v>
      </c>
      <c r="E93" s="145"/>
      <c r="F93" s="156"/>
      <c r="G93" s="22" t="s">
        <v>36</v>
      </c>
      <c r="H93" s="22" t="s">
        <v>36</v>
      </c>
      <c r="I93" s="181"/>
      <c r="J93" s="77" t="s">
        <v>32</v>
      </c>
      <c r="K93" s="77" t="s">
        <v>32</v>
      </c>
      <c r="L93" s="77" t="s">
        <v>32</v>
      </c>
      <c r="M93" s="145"/>
      <c r="N93" s="79" t="s">
        <v>238</v>
      </c>
      <c r="O93" s="23"/>
      <c r="P93" s="66"/>
      <c r="Q93" s="23">
        <f>150+550+1300</f>
        <v>2000</v>
      </c>
      <c r="R93" s="23">
        <v>0</v>
      </c>
      <c r="S93" s="29">
        <v>2000</v>
      </c>
      <c r="T93" s="23"/>
      <c r="U93" s="29">
        <v>0</v>
      </c>
      <c r="V93" s="23">
        <v>0</v>
      </c>
      <c r="W93" s="23">
        <v>0</v>
      </c>
      <c r="X93" s="23">
        <v>0</v>
      </c>
      <c r="Y93" s="23">
        <v>990</v>
      </c>
      <c r="Z93" s="246"/>
      <c r="AA93" s="23"/>
      <c r="AB93" s="23"/>
      <c r="AC93" s="23"/>
      <c r="AD93" s="23"/>
    </row>
    <row r="94" spans="1:33" ht="30" x14ac:dyDescent="0.25">
      <c r="A94" s="81"/>
      <c r="B94" s="28"/>
      <c r="C94" s="22" t="s">
        <v>136</v>
      </c>
      <c r="D94" s="22" t="s">
        <v>239</v>
      </c>
      <c r="E94" s="145"/>
      <c r="F94" s="156"/>
      <c r="G94" s="22" t="s">
        <v>36</v>
      </c>
      <c r="H94" s="22" t="s">
        <v>36</v>
      </c>
      <c r="I94" s="181"/>
      <c r="J94" s="77" t="s">
        <v>32</v>
      </c>
      <c r="K94" s="77" t="s">
        <v>32</v>
      </c>
      <c r="L94" s="77" t="s">
        <v>32</v>
      </c>
      <c r="M94" s="145"/>
      <c r="N94" s="79" t="s">
        <v>240</v>
      </c>
      <c r="O94" s="23"/>
      <c r="P94" s="66"/>
      <c r="Q94" s="23">
        <v>100</v>
      </c>
      <c r="R94" s="23">
        <v>0</v>
      </c>
      <c r="S94" s="29">
        <v>100</v>
      </c>
      <c r="T94" s="23"/>
      <c r="U94" s="29">
        <v>100</v>
      </c>
      <c r="V94" s="23">
        <v>0</v>
      </c>
      <c r="W94" s="23">
        <v>0</v>
      </c>
      <c r="X94" s="23">
        <v>0</v>
      </c>
      <c r="Y94" s="23">
        <v>113.76</v>
      </c>
      <c r="Z94" s="246"/>
      <c r="AA94" s="23"/>
      <c r="AB94" s="23"/>
      <c r="AC94" s="23"/>
      <c r="AD94" s="23"/>
    </row>
    <row r="95" spans="1:33" x14ac:dyDescent="0.25">
      <c r="A95" s="81"/>
      <c r="B95" s="28"/>
      <c r="C95" s="22" t="s">
        <v>139</v>
      </c>
      <c r="D95" s="22" t="s">
        <v>241</v>
      </c>
      <c r="E95" s="145"/>
      <c r="F95" s="156"/>
      <c r="G95" s="22" t="s">
        <v>36</v>
      </c>
      <c r="H95" s="22" t="s">
        <v>36</v>
      </c>
      <c r="I95" s="181"/>
      <c r="J95" s="77" t="s">
        <v>32</v>
      </c>
      <c r="K95" s="77" t="s">
        <v>32</v>
      </c>
      <c r="L95" s="77" t="s">
        <v>32</v>
      </c>
      <c r="M95" s="145"/>
      <c r="N95" s="79" t="s">
        <v>242</v>
      </c>
      <c r="O95" s="23"/>
      <c r="P95" s="66"/>
      <c r="Q95" s="23">
        <f>390+1210</f>
        <v>1600</v>
      </c>
      <c r="R95" s="23">
        <v>0</v>
      </c>
      <c r="S95" s="29">
        <v>1000</v>
      </c>
      <c r="T95" s="23"/>
      <c r="U95" s="29">
        <v>990</v>
      </c>
      <c r="V95" s="23">
        <v>0</v>
      </c>
      <c r="W95" s="23">
        <v>0</v>
      </c>
      <c r="X95" s="23">
        <v>0</v>
      </c>
      <c r="Y95" s="23">
        <v>836.73</v>
      </c>
      <c r="Z95" s="246"/>
      <c r="AA95" s="23">
        <v>11.25</v>
      </c>
      <c r="AB95" s="23"/>
      <c r="AC95" s="23"/>
      <c r="AD95" s="23"/>
    </row>
    <row r="96" spans="1:33" ht="30" x14ac:dyDescent="0.25">
      <c r="A96" s="81"/>
      <c r="B96" s="28"/>
      <c r="C96" s="22" t="s">
        <v>142</v>
      </c>
      <c r="D96" s="22" t="s">
        <v>243</v>
      </c>
      <c r="E96" s="145"/>
      <c r="F96" s="156"/>
      <c r="G96" s="22" t="s">
        <v>36</v>
      </c>
      <c r="H96" s="22" t="s">
        <v>36</v>
      </c>
      <c r="I96" s="181"/>
      <c r="J96" s="77" t="s">
        <v>32</v>
      </c>
      <c r="K96" s="77" t="s">
        <v>32</v>
      </c>
      <c r="L96" s="77" t="s">
        <v>32</v>
      </c>
      <c r="M96" s="145"/>
      <c r="N96" s="79" t="s">
        <v>244</v>
      </c>
      <c r="O96" s="23"/>
      <c r="P96" s="66"/>
      <c r="Q96" s="23">
        <v>3400</v>
      </c>
      <c r="R96" s="23">
        <v>0</v>
      </c>
      <c r="S96" s="29">
        <v>3000</v>
      </c>
      <c r="T96" s="23"/>
      <c r="U96" s="29">
        <v>1500</v>
      </c>
      <c r="V96" s="23">
        <v>0</v>
      </c>
      <c r="W96" s="23">
        <v>0</v>
      </c>
      <c r="X96" s="23">
        <v>0</v>
      </c>
      <c r="Y96" s="23">
        <v>2668.52</v>
      </c>
      <c r="Z96" s="246"/>
      <c r="AA96" s="23">
        <v>1195.08</v>
      </c>
      <c r="AB96" s="23"/>
      <c r="AC96" s="23"/>
      <c r="AD96" s="23"/>
    </row>
    <row r="97" spans="1:31" ht="30" x14ac:dyDescent="0.25">
      <c r="A97" s="13" t="s">
        <v>245</v>
      </c>
      <c r="B97" s="14"/>
      <c r="C97" s="14"/>
      <c r="D97" s="13" t="s">
        <v>246</v>
      </c>
      <c r="E97" s="142"/>
      <c r="F97" s="152"/>
      <c r="G97" s="13"/>
      <c r="H97" s="13"/>
      <c r="I97" s="178"/>
      <c r="J97" s="164"/>
      <c r="K97" s="13"/>
      <c r="L97" s="13"/>
      <c r="M97" s="142"/>
      <c r="N97" s="15"/>
      <c r="O97" s="30">
        <f t="shared" ref="O97:AD97" si="31">+O98+O108+O120</f>
        <v>100750</v>
      </c>
      <c r="P97" s="64">
        <f t="shared" si="31"/>
        <v>0</v>
      </c>
      <c r="Q97" s="30">
        <f t="shared" ref="Q97:V97" si="32">+Q98+Q108+Q120</f>
        <v>124307.5</v>
      </c>
      <c r="R97" s="30">
        <f t="shared" si="32"/>
        <v>16052.95</v>
      </c>
      <c r="S97" s="30">
        <f t="shared" si="32"/>
        <v>122143</v>
      </c>
      <c r="T97" s="30">
        <f t="shared" si="32"/>
        <v>20500</v>
      </c>
      <c r="U97" s="30">
        <f t="shared" si="32"/>
        <v>79840</v>
      </c>
      <c r="V97" s="30">
        <f t="shared" si="32"/>
        <v>8250</v>
      </c>
      <c r="W97" s="30">
        <f t="shared" ref="W97:Z97" si="33">+W98+W108+W120</f>
        <v>98860.200000000012</v>
      </c>
      <c r="X97" s="30">
        <f t="shared" si="33"/>
        <v>11520.68</v>
      </c>
      <c r="Y97" s="30">
        <f t="shared" si="33"/>
        <v>79808.37000000001</v>
      </c>
      <c r="Z97" s="249">
        <f t="shared" si="33"/>
        <v>14693.67</v>
      </c>
      <c r="AA97" s="30">
        <f>+AA98+AA108+AA120</f>
        <v>47878.130000000005</v>
      </c>
      <c r="AB97" s="30">
        <f>+AB98+AB108+AB120</f>
        <v>9663.98</v>
      </c>
      <c r="AC97" s="30">
        <f t="shared" si="31"/>
        <v>0</v>
      </c>
      <c r="AD97" s="30">
        <f t="shared" si="31"/>
        <v>0</v>
      </c>
    </row>
    <row r="98" spans="1:31" ht="60" x14ac:dyDescent="0.25">
      <c r="A98" s="80"/>
      <c r="B98" s="18" t="s">
        <v>22</v>
      </c>
      <c r="C98" s="20"/>
      <c r="D98" s="18" t="s">
        <v>247</v>
      </c>
      <c r="E98" s="147" t="s">
        <v>248</v>
      </c>
      <c r="F98" s="158"/>
      <c r="G98" s="18"/>
      <c r="H98" s="18"/>
      <c r="I98" s="183"/>
      <c r="J98" s="171"/>
      <c r="K98" s="18"/>
      <c r="L98" s="18"/>
      <c r="M98" s="147"/>
      <c r="N98" s="20"/>
      <c r="O98" s="21">
        <f>SUM(O99:O105)</f>
        <v>14550</v>
      </c>
      <c r="P98" s="65">
        <f>SUM(P99:P118)</f>
        <v>0</v>
      </c>
      <c r="Q98" s="21">
        <f t="shared" ref="Q98:V98" si="34">SUM(Q99:Q105)</f>
        <v>15500</v>
      </c>
      <c r="R98" s="21">
        <f t="shared" si="34"/>
        <v>7800</v>
      </c>
      <c r="S98" s="21">
        <f t="shared" si="34"/>
        <v>27000</v>
      </c>
      <c r="T98" s="21">
        <f t="shared" si="34"/>
        <v>20500</v>
      </c>
      <c r="U98" s="21">
        <f>SUM(U99:U107)</f>
        <v>14900</v>
      </c>
      <c r="V98" s="21">
        <f t="shared" si="34"/>
        <v>8250</v>
      </c>
      <c r="W98" s="21">
        <f t="shared" ref="W98:Z98" si="35">SUM(W99:W105)</f>
        <v>7101</v>
      </c>
      <c r="X98" s="21">
        <f t="shared" si="35"/>
        <v>0</v>
      </c>
      <c r="Y98" s="21">
        <f t="shared" si="35"/>
        <v>12788.68</v>
      </c>
      <c r="Z98" s="245">
        <f t="shared" si="35"/>
        <v>6440.7199999999993</v>
      </c>
      <c r="AA98" s="21">
        <f>SUM(AA99:AA106)</f>
        <v>10263.82</v>
      </c>
      <c r="AB98" s="21">
        <f>SUM(AB99:AB105)</f>
        <v>9663.98</v>
      </c>
      <c r="AC98" s="21">
        <f t="shared" ref="AC98:AD98" si="36">SUM(AC99:AC118)</f>
        <v>0</v>
      </c>
      <c r="AD98" s="21">
        <f t="shared" si="36"/>
        <v>0</v>
      </c>
    </row>
    <row r="99" spans="1:31" ht="30" x14ac:dyDescent="0.25">
      <c r="A99" s="80"/>
      <c r="B99" s="17"/>
      <c r="C99" s="22" t="s">
        <v>26</v>
      </c>
      <c r="D99" s="22" t="s">
        <v>249</v>
      </c>
      <c r="E99" s="145"/>
      <c r="F99" s="156"/>
      <c r="G99" s="22"/>
      <c r="H99" s="22" t="s">
        <v>250</v>
      </c>
      <c r="I99" s="181"/>
      <c r="J99" s="191" t="s">
        <v>51</v>
      </c>
      <c r="K99" s="110" t="s">
        <v>31</v>
      </c>
      <c r="L99" s="110" t="s">
        <v>31</v>
      </c>
      <c r="M99" s="145"/>
      <c r="N99" s="22" t="s">
        <v>251</v>
      </c>
      <c r="O99" s="23">
        <v>0</v>
      </c>
      <c r="P99" s="66">
        <v>0</v>
      </c>
      <c r="Q99" s="23">
        <v>0</v>
      </c>
      <c r="R99" s="23">
        <v>0</v>
      </c>
      <c r="S99" s="23">
        <v>0</v>
      </c>
      <c r="T99" s="23"/>
      <c r="U99" s="23">
        <v>0</v>
      </c>
      <c r="V99" s="23">
        <v>0</v>
      </c>
      <c r="W99" s="23">
        <v>0</v>
      </c>
      <c r="X99" s="23">
        <v>0</v>
      </c>
      <c r="Y99" s="23"/>
      <c r="Z99" s="246"/>
      <c r="AA99" s="23"/>
      <c r="AB99" s="23"/>
      <c r="AC99" s="23"/>
      <c r="AD99" s="23"/>
    </row>
    <row r="100" spans="1:31" x14ac:dyDescent="0.25">
      <c r="A100" s="80"/>
      <c r="B100" s="17"/>
      <c r="C100" s="22" t="s">
        <v>34</v>
      </c>
      <c r="D100" s="22" t="s">
        <v>252</v>
      </c>
      <c r="E100" s="145"/>
      <c r="F100" s="156"/>
      <c r="G100" s="22"/>
      <c r="H100" s="22" t="s">
        <v>253</v>
      </c>
      <c r="I100" s="181"/>
      <c r="J100" s="191" t="s">
        <v>51</v>
      </c>
      <c r="K100" s="110" t="s">
        <v>31</v>
      </c>
      <c r="L100" s="110" t="s">
        <v>31</v>
      </c>
      <c r="M100" s="145"/>
      <c r="N100" s="22" t="s">
        <v>254</v>
      </c>
      <c r="O100" s="23">
        <v>0</v>
      </c>
      <c r="P100" s="66">
        <v>0</v>
      </c>
      <c r="Q100" s="23">
        <v>0</v>
      </c>
      <c r="R100" s="23">
        <v>0</v>
      </c>
      <c r="S100" s="23">
        <v>0</v>
      </c>
      <c r="T100" s="23"/>
      <c r="U100" s="23">
        <v>0</v>
      </c>
      <c r="V100" s="23">
        <v>0</v>
      </c>
      <c r="W100" s="23">
        <v>0</v>
      </c>
      <c r="X100" s="23">
        <v>0</v>
      </c>
      <c r="Y100" s="23"/>
      <c r="Z100" s="246"/>
      <c r="AA100" s="23"/>
      <c r="AB100" s="23"/>
      <c r="AC100" s="23"/>
      <c r="AD100" s="23"/>
    </row>
    <row r="101" spans="1:31" x14ac:dyDescent="0.25">
      <c r="A101" s="80"/>
      <c r="B101" s="17"/>
      <c r="C101" s="22" t="s">
        <v>38</v>
      </c>
      <c r="D101" s="22" t="s">
        <v>255</v>
      </c>
      <c r="E101" s="145"/>
      <c r="F101" s="156"/>
      <c r="G101" s="22"/>
      <c r="H101" s="22" t="s">
        <v>70</v>
      </c>
      <c r="I101" s="181"/>
      <c r="J101" s="191" t="s">
        <v>51</v>
      </c>
      <c r="K101" s="110" t="s">
        <v>31</v>
      </c>
      <c r="L101" s="110" t="s">
        <v>31</v>
      </c>
      <c r="M101" s="145"/>
      <c r="N101" s="22" t="s">
        <v>256</v>
      </c>
      <c r="O101" s="23">
        <v>0</v>
      </c>
      <c r="P101" s="66">
        <v>0</v>
      </c>
      <c r="Q101" s="23">
        <v>0</v>
      </c>
      <c r="R101" s="23">
        <v>0</v>
      </c>
      <c r="S101" s="23">
        <v>0</v>
      </c>
      <c r="T101" s="23"/>
      <c r="U101" s="23">
        <v>0</v>
      </c>
      <c r="V101" s="23">
        <v>0</v>
      </c>
      <c r="W101" s="23">
        <v>0</v>
      </c>
      <c r="X101" s="23">
        <v>0</v>
      </c>
      <c r="Y101" s="23"/>
      <c r="Z101" s="246"/>
      <c r="AA101" s="23"/>
      <c r="AB101" s="23"/>
      <c r="AC101" s="23"/>
      <c r="AD101" s="23"/>
    </row>
    <row r="102" spans="1:31" x14ac:dyDescent="0.25">
      <c r="A102" s="80"/>
      <c r="B102" s="17"/>
      <c r="C102" s="22" t="s">
        <v>42</v>
      </c>
      <c r="D102" s="22" t="s">
        <v>257</v>
      </c>
      <c r="E102" s="145"/>
      <c r="F102" s="156"/>
      <c r="G102" s="22" t="s">
        <v>87</v>
      </c>
      <c r="H102" s="22" t="s">
        <v>44</v>
      </c>
      <c r="I102" s="181"/>
      <c r="J102" s="77" t="s">
        <v>32</v>
      </c>
      <c r="K102" s="77" t="s">
        <v>32</v>
      </c>
      <c r="L102" s="77" t="s">
        <v>32</v>
      </c>
      <c r="M102" s="145"/>
      <c r="N102" s="239" t="s">
        <v>258</v>
      </c>
      <c r="O102" s="23">
        <v>3050</v>
      </c>
      <c r="P102" s="66">
        <v>0</v>
      </c>
      <c r="Q102" s="23">
        <v>4000</v>
      </c>
      <c r="R102" s="23">
        <v>1800</v>
      </c>
      <c r="S102" s="23">
        <v>4000</v>
      </c>
      <c r="T102" s="23">
        <v>3500</v>
      </c>
      <c r="U102" s="23">
        <v>4000</v>
      </c>
      <c r="V102" s="23">
        <v>3500</v>
      </c>
      <c r="W102" s="23">
        <v>1500</v>
      </c>
      <c r="X102" s="23">
        <v>0</v>
      </c>
      <c r="Y102" s="23">
        <v>3526.95</v>
      </c>
      <c r="Z102" s="246">
        <v>2460.7199999999998</v>
      </c>
      <c r="AA102" s="23">
        <v>4615.84</v>
      </c>
      <c r="AB102" s="23">
        <v>2542</v>
      </c>
      <c r="AC102" s="23"/>
      <c r="AD102" s="23"/>
    </row>
    <row r="103" spans="1:31" x14ac:dyDescent="0.25">
      <c r="A103" s="80"/>
      <c r="B103" s="17"/>
      <c r="C103" s="22" t="s">
        <v>133</v>
      </c>
      <c r="D103" s="22" t="s">
        <v>259</v>
      </c>
      <c r="E103" s="145"/>
      <c r="F103" s="156"/>
      <c r="G103" s="22" t="s">
        <v>87</v>
      </c>
      <c r="H103" s="22" t="s">
        <v>250</v>
      </c>
      <c r="I103" s="181"/>
      <c r="J103" s="77" t="s">
        <v>32</v>
      </c>
      <c r="K103" s="77" t="s">
        <v>32</v>
      </c>
      <c r="L103" s="77" t="s">
        <v>32</v>
      </c>
      <c r="M103" s="145"/>
      <c r="N103" s="240" t="s">
        <v>260</v>
      </c>
      <c r="O103" s="23">
        <v>6000</v>
      </c>
      <c r="P103" s="66">
        <v>0</v>
      </c>
      <c r="Q103" s="23">
        <v>6000</v>
      </c>
      <c r="R103" s="23">
        <v>6000</v>
      </c>
      <c r="S103" s="23">
        <v>4500</v>
      </c>
      <c r="T103" s="23">
        <v>5000</v>
      </c>
      <c r="U103" s="23">
        <v>4500</v>
      </c>
      <c r="V103" s="23">
        <v>4750</v>
      </c>
      <c r="W103" s="23">
        <v>0</v>
      </c>
      <c r="X103" s="23">
        <v>0</v>
      </c>
      <c r="Y103" s="23">
        <v>4011.73</v>
      </c>
      <c r="Z103" s="246">
        <v>3980</v>
      </c>
      <c r="AA103" s="23">
        <v>3488.12</v>
      </c>
      <c r="AB103" s="23">
        <v>7121.98</v>
      </c>
      <c r="AC103" s="23"/>
      <c r="AD103" s="23"/>
    </row>
    <row r="104" spans="1:31" ht="30" x14ac:dyDescent="0.25">
      <c r="A104" s="80"/>
      <c r="B104" s="17"/>
      <c r="C104" s="22" t="s">
        <v>136</v>
      </c>
      <c r="D104" s="22" t="s">
        <v>261</v>
      </c>
      <c r="E104" s="145"/>
      <c r="F104" s="156"/>
      <c r="G104" s="22"/>
      <c r="H104" s="22" t="s">
        <v>28</v>
      </c>
      <c r="I104" s="181"/>
      <c r="J104" s="77" t="s">
        <v>32</v>
      </c>
      <c r="K104" s="77" t="s">
        <v>32</v>
      </c>
      <c r="L104" s="77" t="s">
        <v>32</v>
      </c>
      <c r="M104" s="145"/>
      <c r="N104" s="240" t="s">
        <v>262</v>
      </c>
      <c r="O104" s="23">
        <v>0</v>
      </c>
      <c r="P104" s="66">
        <v>0</v>
      </c>
      <c r="Q104" s="23">
        <v>0</v>
      </c>
      <c r="R104" s="23">
        <v>0</v>
      </c>
      <c r="S104" s="23">
        <v>13000</v>
      </c>
      <c r="T104" s="23">
        <v>12000</v>
      </c>
      <c r="U104" s="23">
        <v>0</v>
      </c>
      <c r="V104" s="23">
        <v>0</v>
      </c>
      <c r="W104" s="23">
        <v>0</v>
      </c>
      <c r="X104" s="23">
        <v>0</v>
      </c>
      <c r="Y104" s="23"/>
      <c r="Z104" s="246"/>
      <c r="AA104" s="23">
        <v>80</v>
      </c>
      <c r="AB104" s="23"/>
      <c r="AC104" s="23"/>
      <c r="AD104" s="23"/>
    </row>
    <row r="105" spans="1:31" ht="30" x14ac:dyDescent="0.25">
      <c r="A105" s="80"/>
      <c r="B105" s="17"/>
      <c r="C105" s="22" t="s">
        <v>139</v>
      </c>
      <c r="D105" s="22" t="s">
        <v>263</v>
      </c>
      <c r="E105" s="145"/>
      <c r="F105" s="156"/>
      <c r="G105" s="22"/>
      <c r="H105" s="22" t="s">
        <v>40</v>
      </c>
      <c r="I105" s="181"/>
      <c r="J105" s="77" t="s">
        <v>32</v>
      </c>
      <c r="K105" s="77" t="s">
        <v>32</v>
      </c>
      <c r="L105" s="77" t="s">
        <v>32</v>
      </c>
      <c r="M105" s="145"/>
      <c r="N105" s="22" t="s">
        <v>264</v>
      </c>
      <c r="O105" s="23">
        <v>5500</v>
      </c>
      <c r="P105" s="66">
        <v>0</v>
      </c>
      <c r="Q105" s="23">
        <v>5500</v>
      </c>
      <c r="R105" s="23">
        <v>0</v>
      </c>
      <c r="S105" s="23">
        <v>5500</v>
      </c>
      <c r="T105" s="23"/>
      <c r="U105" s="23">
        <v>5500</v>
      </c>
      <c r="V105" s="23">
        <v>0</v>
      </c>
      <c r="W105" s="23">
        <v>5601</v>
      </c>
      <c r="X105" s="23">
        <v>0</v>
      </c>
      <c r="Y105" s="23">
        <v>5250</v>
      </c>
      <c r="Z105" s="246"/>
      <c r="AA105" s="23"/>
      <c r="AB105" s="23"/>
      <c r="AC105" s="23"/>
      <c r="AD105" s="23"/>
    </row>
    <row r="106" spans="1:31" x14ac:dyDescent="0.25">
      <c r="A106" s="80"/>
      <c r="B106" s="17"/>
      <c r="C106" s="22"/>
      <c r="D106" s="83" t="s">
        <v>265</v>
      </c>
      <c r="E106" s="145"/>
      <c r="F106" s="156"/>
      <c r="G106" s="22"/>
      <c r="H106" s="22"/>
      <c r="I106" s="181"/>
      <c r="J106" s="169"/>
      <c r="K106" s="77"/>
      <c r="L106" s="77"/>
      <c r="M106" s="145"/>
      <c r="N106" s="274" t="s">
        <v>266</v>
      </c>
      <c r="O106" s="23"/>
      <c r="P106" s="66"/>
      <c r="Q106" s="23"/>
      <c r="R106" s="23"/>
      <c r="S106" s="23"/>
      <c r="T106" s="23"/>
      <c r="U106" s="23">
        <v>700</v>
      </c>
      <c r="V106" s="23"/>
      <c r="W106" s="23"/>
      <c r="X106" s="23"/>
      <c r="Y106" s="23"/>
      <c r="Z106" s="246"/>
      <c r="AA106" s="23">
        <v>2079.86</v>
      </c>
      <c r="AB106" s="23"/>
      <c r="AC106" s="23"/>
      <c r="AD106" s="23"/>
    </row>
    <row r="107" spans="1:31" x14ac:dyDescent="0.25">
      <c r="A107" s="80"/>
      <c r="B107" s="17"/>
      <c r="C107" s="22"/>
      <c r="D107" s="83" t="s">
        <v>267</v>
      </c>
      <c r="E107" s="145"/>
      <c r="F107" s="156"/>
      <c r="G107" s="22"/>
      <c r="H107" s="22"/>
      <c r="I107" s="181"/>
      <c r="J107" s="169"/>
      <c r="K107" s="77"/>
      <c r="L107" s="77"/>
      <c r="M107" s="145"/>
      <c r="N107" s="274" t="s">
        <v>268</v>
      </c>
      <c r="O107" s="23"/>
      <c r="P107" s="66"/>
      <c r="Q107" s="23"/>
      <c r="R107" s="23"/>
      <c r="S107" s="23"/>
      <c r="T107" s="23"/>
      <c r="U107" s="23">
        <v>200</v>
      </c>
      <c r="V107" s="23"/>
      <c r="W107" s="23"/>
      <c r="X107" s="23"/>
      <c r="Y107" s="23"/>
      <c r="Z107" s="246"/>
      <c r="AA107" s="23"/>
      <c r="AB107" s="23"/>
      <c r="AC107" s="23"/>
      <c r="AD107" s="23"/>
    </row>
    <row r="108" spans="1:31" ht="30" x14ac:dyDescent="0.25">
      <c r="A108" s="80"/>
      <c r="B108" s="18" t="s">
        <v>46</v>
      </c>
      <c r="C108" s="20"/>
      <c r="D108" s="18" t="s">
        <v>269</v>
      </c>
      <c r="E108" s="147" t="s">
        <v>270</v>
      </c>
      <c r="F108" s="158"/>
      <c r="G108" s="18"/>
      <c r="H108" s="18"/>
      <c r="I108" s="183"/>
      <c r="J108" s="171"/>
      <c r="K108" s="18"/>
      <c r="L108" s="18"/>
      <c r="M108" s="147"/>
      <c r="N108" s="20"/>
      <c r="O108" s="21">
        <f>SUM(O110:O119)</f>
        <v>51250</v>
      </c>
      <c r="P108" s="65">
        <f>SUM(P110:P118)</f>
        <v>0</v>
      </c>
      <c r="Q108" s="21">
        <f>SUM(Q109:Q119)</f>
        <v>68035</v>
      </c>
      <c r="R108" s="21">
        <f>SUM(R109:R119)</f>
        <v>8252.9500000000007</v>
      </c>
      <c r="S108" s="21">
        <f>SUM(S109:S119)</f>
        <v>62000</v>
      </c>
      <c r="T108" s="21">
        <f t="shared" ref="T108:AD108" si="37">SUM(T110:T118)</f>
        <v>0</v>
      </c>
      <c r="U108" s="21">
        <f>SUM(U110:U119)</f>
        <v>41350</v>
      </c>
      <c r="V108" s="21">
        <f>SUM(V110:V119)</f>
        <v>0</v>
      </c>
      <c r="W108" s="21">
        <f>SUM(W109:W119)</f>
        <v>50082.299999999996</v>
      </c>
      <c r="X108" s="21">
        <f>SUM(X109:X119)</f>
        <v>11520.68</v>
      </c>
      <c r="Y108" s="21">
        <f>SUM(Y109:Y119)</f>
        <v>59262.200000000004</v>
      </c>
      <c r="Z108" s="245">
        <f>SUM(Z109:Z119)</f>
        <v>8252.9500000000007</v>
      </c>
      <c r="AA108" s="21">
        <f>SUM(AA109:AA119)</f>
        <v>26401.690000000002</v>
      </c>
      <c r="AB108" s="21">
        <f t="shared" si="37"/>
        <v>0</v>
      </c>
      <c r="AC108" s="21">
        <f t="shared" si="37"/>
        <v>0</v>
      </c>
      <c r="AD108" s="21">
        <f t="shared" si="37"/>
        <v>0</v>
      </c>
    </row>
    <row r="109" spans="1:31" x14ac:dyDescent="0.25">
      <c r="A109" s="80"/>
      <c r="B109" s="22"/>
      <c r="C109" s="22" t="s">
        <v>26</v>
      </c>
      <c r="D109" s="22" t="s">
        <v>271</v>
      </c>
      <c r="E109" s="145"/>
      <c r="F109" s="156"/>
      <c r="G109" s="22" t="s">
        <v>40</v>
      </c>
      <c r="H109" s="22" t="s">
        <v>40</v>
      </c>
      <c r="I109" s="181"/>
      <c r="J109" s="191" t="s">
        <v>51</v>
      </c>
      <c r="K109" s="110" t="s">
        <v>31</v>
      </c>
      <c r="L109" s="110" t="s">
        <v>31</v>
      </c>
      <c r="M109" s="145"/>
      <c r="N109" s="79" t="s">
        <v>272</v>
      </c>
      <c r="O109" s="23">
        <v>0</v>
      </c>
      <c r="P109" s="66">
        <v>0</v>
      </c>
      <c r="Q109" s="23">
        <v>8300</v>
      </c>
      <c r="R109" s="23">
        <v>8252.9500000000007</v>
      </c>
      <c r="S109" s="23">
        <v>0</v>
      </c>
      <c r="T109" s="23"/>
      <c r="U109" s="23">
        <v>0</v>
      </c>
      <c r="V109" s="23">
        <v>0</v>
      </c>
      <c r="W109" s="23">
        <v>0</v>
      </c>
      <c r="X109" s="23">
        <v>0</v>
      </c>
      <c r="Y109" s="23">
        <v>8266.27</v>
      </c>
      <c r="Z109" s="246">
        <v>8252.9500000000007</v>
      </c>
      <c r="AA109" s="23"/>
      <c r="AB109" s="23"/>
      <c r="AC109" s="23"/>
      <c r="AD109" s="23"/>
    </row>
    <row r="110" spans="1:31" x14ac:dyDescent="0.25">
      <c r="A110" s="80"/>
      <c r="B110" s="17"/>
      <c r="C110" s="22" t="s">
        <v>34</v>
      </c>
      <c r="D110" s="22" t="s">
        <v>273</v>
      </c>
      <c r="E110" s="145"/>
      <c r="F110" s="156"/>
      <c r="G110" s="22" t="s">
        <v>40</v>
      </c>
      <c r="H110" s="22" t="s">
        <v>40</v>
      </c>
      <c r="I110" s="181"/>
      <c r="J110" s="191" t="s">
        <v>51</v>
      </c>
      <c r="K110" s="191" t="s">
        <v>51</v>
      </c>
      <c r="L110" s="191" t="s">
        <v>51</v>
      </c>
      <c r="M110" s="145"/>
      <c r="N110" s="263" t="s">
        <v>274</v>
      </c>
      <c r="O110" s="23">
        <v>0</v>
      </c>
      <c r="P110" s="66">
        <v>0</v>
      </c>
      <c r="Q110" s="23">
        <v>0</v>
      </c>
      <c r="R110" s="23">
        <v>0</v>
      </c>
      <c r="S110" s="23">
        <v>1600</v>
      </c>
      <c r="T110" s="23"/>
      <c r="U110" s="23">
        <v>3000</v>
      </c>
      <c r="V110" s="23">
        <v>0</v>
      </c>
      <c r="W110" s="23">
        <v>0</v>
      </c>
      <c r="X110" s="23">
        <v>0</v>
      </c>
      <c r="Y110" s="23"/>
      <c r="Z110" s="246"/>
      <c r="AA110" s="23"/>
      <c r="AB110" s="23"/>
      <c r="AC110" s="23"/>
      <c r="AD110" s="23"/>
    </row>
    <row r="111" spans="1:31" ht="30" x14ac:dyDescent="0.25">
      <c r="A111" s="80"/>
      <c r="B111" s="17"/>
      <c r="C111" s="22" t="s">
        <v>38</v>
      </c>
      <c r="D111" s="22" t="s">
        <v>275</v>
      </c>
      <c r="E111" s="145"/>
      <c r="F111" s="156"/>
      <c r="G111" s="22" t="s">
        <v>40</v>
      </c>
      <c r="H111" s="22" t="s">
        <v>40</v>
      </c>
      <c r="I111" s="181"/>
      <c r="J111" s="191" t="s">
        <v>51</v>
      </c>
      <c r="K111" s="110" t="s">
        <v>31</v>
      </c>
      <c r="L111" s="77" t="s">
        <v>32</v>
      </c>
      <c r="M111" s="145"/>
      <c r="N111" s="263" t="s">
        <v>276</v>
      </c>
      <c r="O111" s="23">
        <v>0</v>
      </c>
      <c r="P111" s="66">
        <v>0</v>
      </c>
      <c r="Q111" s="23">
        <v>0</v>
      </c>
      <c r="R111" s="23">
        <v>0</v>
      </c>
      <c r="S111" s="23">
        <v>0</v>
      </c>
      <c r="T111" s="23"/>
      <c r="U111" s="23">
        <v>300</v>
      </c>
      <c r="V111" s="23">
        <v>0</v>
      </c>
      <c r="W111" s="23">
        <v>0</v>
      </c>
      <c r="X111" s="23">
        <v>0</v>
      </c>
      <c r="Y111" s="23"/>
      <c r="Z111" s="246"/>
      <c r="AA111" s="23"/>
      <c r="AB111" s="23"/>
      <c r="AC111" s="23"/>
      <c r="AD111" s="23"/>
      <c r="AE111" s="5"/>
    </row>
    <row r="112" spans="1:31" x14ac:dyDescent="0.25">
      <c r="A112" s="80"/>
      <c r="B112" s="17"/>
      <c r="C112" s="22" t="s">
        <v>42</v>
      </c>
      <c r="D112" s="22" t="s">
        <v>277</v>
      </c>
      <c r="E112" s="145"/>
      <c r="F112" s="156"/>
      <c r="G112" s="22" t="s">
        <v>40</v>
      </c>
      <c r="H112" s="22" t="s">
        <v>40</v>
      </c>
      <c r="I112" s="181"/>
      <c r="J112" s="77" t="s">
        <v>32</v>
      </c>
      <c r="K112" s="77" t="s">
        <v>32</v>
      </c>
      <c r="L112" s="77" t="s">
        <v>32</v>
      </c>
      <c r="M112" s="145"/>
      <c r="N112" s="239" t="s">
        <v>278</v>
      </c>
      <c r="O112" s="23">
        <v>2400</v>
      </c>
      <c r="P112" s="66">
        <v>0</v>
      </c>
      <c r="Q112" s="23">
        <v>6500</v>
      </c>
      <c r="R112" s="23">
        <v>0</v>
      </c>
      <c r="S112" s="23">
        <v>4500</v>
      </c>
      <c r="T112" s="23"/>
      <c r="U112" s="23">
        <v>4500</v>
      </c>
      <c r="V112" s="23">
        <v>0</v>
      </c>
      <c r="W112" s="23">
        <v>266.61</v>
      </c>
      <c r="X112" s="23">
        <v>0</v>
      </c>
      <c r="Y112" s="23">
        <v>4299.67</v>
      </c>
      <c r="Z112" s="246"/>
      <c r="AA112" s="23">
        <v>1140.98</v>
      </c>
      <c r="AB112" s="23"/>
      <c r="AC112" s="23"/>
      <c r="AD112" s="23"/>
      <c r="AE112" s="5"/>
    </row>
    <row r="113" spans="1:32" x14ac:dyDescent="0.25">
      <c r="A113" s="80"/>
      <c r="B113" s="17"/>
      <c r="C113" s="22" t="s">
        <v>133</v>
      </c>
      <c r="D113" s="22" t="s">
        <v>279</v>
      </c>
      <c r="E113" s="145"/>
      <c r="F113" s="156"/>
      <c r="G113" s="22" t="s">
        <v>40</v>
      </c>
      <c r="H113" s="22" t="s">
        <v>40</v>
      </c>
      <c r="I113" s="181"/>
      <c r="J113" s="77" t="s">
        <v>32</v>
      </c>
      <c r="K113" s="77" t="s">
        <v>32</v>
      </c>
      <c r="L113" s="77" t="s">
        <v>32</v>
      </c>
      <c r="M113" s="145"/>
      <c r="N113" s="240" t="s">
        <v>280</v>
      </c>
      <c r="O113" s="23">
        <v>5000</v>
      </c>
      <c r="P113" s="66">
        <v>0</v>
      </c>
      <c r="Q113" s="23">
        <f>1200+2000+2500</f>
        <v>5700</v>
      </c>
      <c r="R113" s="23">
        <v>0</v>
      </c>
      <c r="S113" s="23">
        <v>6600</v>
      </c>
      <c r="T113" s="23"/>
      <c r="U113" s="23">
        <v>5250</v>
      </c>
      <c r="V113" s="23">
        <v>0</v>
      </c>
      <c r="W113" s="23">
        <v>5000</v>
      </c>
      <c r="X113" s="23">
        <v>0</v>
      </c>
      <c r="Y113" s="23">
        <v>3813.47</v>
      </c>
      <c r="Z113" s="246"/>
      <c r="AA113" s="23">
        <v>4480.8</v>
      </c>
      <c r="AB113" s="23"/>
      <c r="AC113" s="23"/>
      <c r="AD113" s="23"/>
    </row>
    <row r="114" spans="1:32" ht="30" x14ac:dyDescent="0.25">
      <c r="A114" s="80"/>
      <c r="B114" s="17"/>
      <c r="C114" s="22" t="s">
        <v>136</v>
      </c>
      <c r="D114" s="22" t="s">
        <v>281</v>
      </c>
      <c r="E114" s="145"/>
      <c r="F114" s="156"/>
      <c r="G114" s="22" t="s">
        <v>40</v>
      </c>
      <c r="H114" s="22" t="s">
        <v>40</v>
      </c>
      <c r="I114" s="181"/>
      <c r="J114" s="77" t="s">
        <v>32</v>
      </c>
      <c r="K114" s="77" t="s">
        <v>32</v>
      </c>
      <c r="L114" s="77" t="s">
        <v>32</v>
      </c>
      <c r="M114" s="145"/>
      <c r="N114" s="239" t="s">
        <v>282</v>
      </c>
      <c r="O114" s="23">
        <v>14100</v>
      </c>
      <c r="P114" s="66">
        <v>0</v>
      </c>
      <c r="Q114" s="23">
        <f>O114*1.1</f>
        <v>15510.000000000002</v>
      </c>
      <c r="R114" s="23">
        <v>0</v>
      </c>
      <c r="S114" s="23">
        <v>16200</v>
      </c>
      <c r="T114" s="23"/>
      <c r="U114" s="23">
        <v>7350</v>
      </c>
      <c r="V114" s="23">
        <v>0</v>
      </c>
      <c r="W114" s="23">
        <v>2527.61</v>
      </c>
      <c r="X114" s="23">
        <v>0</v>
      </c>
      <c r="Y114" s="23">
        <v>13087.66</v>
      </c>
      <c r="Z114" s="246"/>
      <c r="AA114" s="23">
        <v>2780.92</v>
      </c>
      <c r="AB114" s="23"/>
      <c r="AC114" s="23"/>
      <c r="AD114" s="23"/>
    </row>
    <row r="115" spans="1:32" ht="30" x14ac:dyDescent="0.25">
      <c r="A115" s="80"/>
      <c r="B115" s="17"/>
      <c r="C115" s="22" t="s">
        <v>139</v>
      </c>
      <c r="D115" s="22" t="s">
        <v>283</v>
      </c>
      <c r="E115" s="145"/>
      <c r="F115" s="156"/>
      <c r="G115" s="22" t="s">
        <v>40</v>
      </c>
      <c r="H115" s="22" t="s">
        <v>40</v>
      </c>
      <c r="I115" s="181"/>
      <c r="J115" s="77" t="s">
        <v>32</v>
      </c>
      <c r="K115" s="77" t="s">
        <v>32</v>
      </c>
      <c r="L115" s="77" t="s">
        <v>32</v>
      </c>
      <c r="M115" s="145"/>
      <c r="N115" s="240" t="s">
        <v>284</v>
      </c>
      <c r="O115" s="23">
        <v>27750</v>
      </c>
      <c r="P115" s="66">
        <v>0</v>
      </c>
      <c r="Q115" s="23">
        <f>O115*1.1</f>
        <v>30525.000000000004</v>
      </c>
      <c r="R115" s="23">
        <v>0</v>
      </c>
      <c r="S115" s="23">
        <v>30000</v>
      </c>
      <c r="T115" s="23"/>
      <c r="U115" s="23">
        <v>16350</v>
      </c>
      <c r="V115" s="23">
        <v>0</v>
      </c>
      <c r="W115" s="23">
        <v>39250.379999999997</v>
      </c>
      <c r="X115" s="23">
        <v>11520.68</v>
      </c>
      <c r="Y115" s="23">
        <v>31600.93</v>
      </c>
      <c r="Z115" s="246"/>
      <c r="AA115" s="23">
        <f>15436.09+314</f>
        <v>15750.09</v>
      </c>
      <c r="AB115" s="23"/>
      <c r="AC115" s="23"/>
      <c r="AD115" s="23"/>
      <c r="AE115" s="5"/>
      <c r="AF115" s="5">
        <f>U115-AA115</f>
        <v>599.90999999999985</v>
      </c>
    </row>
    <row r="116" spans="1:32" x14ac:dyDescent="0.25">
      <c r="A116" s="80"/>
      <c r="B116" s="17"/>
      <c r="C116" s="22" t="s">
        <v>142</v>
      </c>
      <c r="D116" s="22" t="s">
        <v>285</v>
      </c>
      <c r="E116" s="145"/>
      <c r="F116" s="156"/>
      <c r="G116" s="22" t="s">
        <v>40</v>
      </c>
      <c r="H116" s="22" t="s">
        <v>40</v>
      </c>
      <c r="I116" s="181"/>
      <c r="J116" s="110" t="s">
        <v>31</v>
      </c>
      <c r="K116" s="110" t="s">
        <v>31</v>
      </c>
      <c r="L116" s="110" t="s">
        <v>31</v>
      </c>
      <c r="M116" s="145"/>
      <c r="N116" s="239" t="s">
        <v>286</v>
      </c>
      <c r="O116" s="23"/>
      <c r="P116" s="66"/>
      <c r="Q116" s="23"/>
      <c r="R116" s="23"/>
      <c r="S116" s="23">
        <v>0</v>
      </c>
      <c r="T116" s="23"/>
      <c r="U116" s="23">
        <v>0</v>
      </c>
      <c r="V116" s="23">
        <v>0</v>
      </c>
      <c r="W116" s="23">
        <v>2000</v>
      </c>
      <c r="X116" s="23">
        <v>0</v>
      </c>
      <c r="Y116" s="23">
        <v>-1942.17</v>
      </c>
      <c r="Z116" s="246"/>
      <c r="AA116" s="23"/>
      <c r="AB116" s="23"/>
      <c r="AC116" s="23"/>
      <c r="AD116" s="23"/>
    </row>
    <row r="117" spans="1:32" x14ac:dyDescent="0.25">
      <c r="A117" s="80"/>
      <c r="B117" s="17"/>
      <c r="C117" s="22" t="s">
        <v>142</v>
      </c>
      <c r="D117" s="22" t="s">
        <v>287</v>
      </c>
      <c r="E117" s="145"/>
      <c r="F117" s="156"/>
      <c r="G117" s="22" t="s">
        <v>40</v>
      </c>
      <c r="H117" s="22" t="s">
        <v>40</v>
      </c>
      <c r="I117" s="181"/>
      <c r="J117" s="77" t="s">
        <v>32</v>
      </c>
      <c r="K117" s="77" t="s">
        <v>32</v>
      </c>
      <c r="L117" s="77" t="s">
        <v>32</v>
      </c>
      <c r="M117" s="145"/>
      <c r="N117" s="240" t="s">
        <v>288</v>
      </c>
      <c r="O117" s="23">
        <v>1500</v>
      </c>
      <c r="P117" s="66">
        <v>0</v>
      </c>
      <c r="Q117" s="23">
        <v>1000</v>
      </c>
      <c r="R117" s="23">
        <v>0</v>
      </c>
      <c r="S117" s="23">
        <v>1550</v>
      </c>
      <c r="T117" s="23"/>
      <c r="U117" s="23">
        <v>3600</v>
      </c>
      <c r="V117" s="23">
        <v>0</v>
      </c>
      <c r="W117" s="23">
        <v>0</v>
      </c>
      <c r="X117" s="23">
        <v>0</v>
      </c>
      <c r="Y117" s="23">
        <v>514.08000000000004</v>
      </c>
      <c r="Z117" s="246"/>
      <c r="AA117" s="23">
        <v>1605.16</v>
      </c>
      <c r="AB117" s="23"/>
      <c r="AC117" s="23"/>
      <c r="AD117" s="23"/>
    </row>
    <row r="118" spans="1:32" x14ac:dyDescent="0.25">
      <c r="A118" s="80"/>
      <c r="B118" s="17"/>
      <c r="C118" s="22" t="s">
        <v>145</v>
      </c>
      <c r="D118" s="22" t="s">
        <v>289</v>
      </c>
      <c r="E118" s="145"/>
      <c r="F118" s="156"/>
      <c r="G118" s="22" t="s">
        <v>40</v>
      </c>
      <c r="H118" s="22" t="s">
        <v>40</v>
      </c>
      <c r="I118" s="181"/>
      <c r="J118" s="77" t="s">
        <v>32</v>
      </c>
      <c r="K118" s="77" t="s">
        <v>32</v>
      </c>
      <c r="L118" s="77" t="s">
        <v>32</v>
      </c>
      <c r="M118" s="145"/>
      <c r="N118" s="239" t="s">
        <v>290</v>
      </c>
      <c r="O118" s="23">
        <v>500</v>
      </c>
      <c r="P118" s="66"/>
      <c r="Q118" s="23">
        <v>500</v>
      </c>
      <c r="R118" s="23">
        <v>0</v>
      </c>
      <c r="S118" s="23">
        <v>1550</v>
      </c>
      <c r="T118" s="23"/>
      <c r="U118" s="23">
        <v>1000</v>
      </c>
      <c r="V118" s="23">
        <v>0</v>
      </c>
      <c r="W118" s="23">
        <v>1037.7</v>
      </c>
      <c r="X118" s="23">
        <v>0</v>
      </c>
      <c r="Y118" s="23">
        <v>-377.71</v>
      </c>
      <c r="Z118" s="246"/>
      <c r="AA118" s="23">
        <v>643.74</v>
      </c>
      <c r="AB118" s="23"/>
      <c r="AC118" s="23"/>
      <c r="AD118" s="23"/>
    </row>
    <row r="119" spans="1:32" x14ac:dyDescent="0.25">
      <c r="A119" s="28"/>
      <c r="B119" s="28"/>
      <c r="C119" s="22" t="s">
        <v>148</v>
      </c>
      <c r="D119" s="22" t="s">
        <v>291</v>
      </c>
      <c r="E119" s="145"/>
      <c r="F119" s="156"/>
      <c r="G119" s="22"/>
      <c r="H119" s="22"/>
      <c r="I119" s="181"/>
      <c r="J119" s="173"/>
      <c r="K119" s="22"/>
      <c r="L119" s="22"/>
      <c r="M119" s="145"/>
      <c r="N119" s="22" t="s">
        <v>292</v>
      </c>
      <c r="O119" s="23">
        <v>0</v>
      </c>
      <c r="P119" s="66">
        <v>0</v>
      </c>
      <c r="Q119" s="23">
        <v>0</v>
      </c>
      <c r="R119" s="23">
        <v>0</v>
      </c>
      <c r="S119" s="29">
        <v>0</v>
      </c>
      <c r="T119" s="31"/>
      <c r="U119" s="29">
        <v>0</v>
      </c>
      <c r="V119" s="31">
        <v>0</v>
      </c>
      <c r="W119" s="23">
        <v>0</v>
      </c>
      <c r="X119" s="23">
        <v>0</v>
      </c>
      <c r="Y119" s="31"/>
      <c r="Z119" s="250"/>
      <c r="AA119" s="31"/>
      <c r="AB119" s="31"/>
      <c r="AC119" s="31"/>
      <c r="AD119" s="31"/>
    </row>
    <row r="120" spans="1:32" ht="30" x14ac:dyDescent="0.25">
      <c r="A120" s="17"/>
      <c r="B120" s="18" t="s">
        <v>58</v>
      </c>
      <c r="C120" s="20"/>
      <c r="D120" s="18" t="s">
        <v>293</v>
      </c>
      <c r="E120" s="147"/>
      <c r="F120" s="158"/>
      <c r="G120" s="18"/>
      <c r="H120" s="18"/>
      <c r="I120" s="183"/>
      <c r="J120" s="171"/>
      <c r="K120" s="18"/>
      <c r="L120" s="18"/>
      <c r="M120" s="147"/>
      <c r="N120" s="20"/>
      <c r="O120" s="21">
        <f t="shared" ref="O120:T120" si="38">SUM(O121:O135)</f>
        <v>34950</v>
      </c>
      <c r="P120" s="65">
        <f t="shared" si="38"/>
        <v>0</v>
      </c>
      <c r="Q120" s="21">
        <f>SUM(Q121:Q135)</f>
        <v>40772.5</v>
      </c>
      <c r="R120" s="21">
        <f>SUM(R121:R135)</f>
        <v>0</v>
      </c>
      <c r="S120" s="21">
        <f>SUM(S121:S135)</f>
        <v>33143</v>
      </c>
      <c r="T120" s="21">
        <f t="shared" si="38"/>
        <v>0</v>
      </c>
      <c r="U120" s="21">
        <f>SUM(U121:U133)</f>
        <v>23590</v>
      </c>
      <c r="V120" s="21">
        <f>SUM(V121:V133)</f>
        <v>0</v>
      </c>
      <c r="W120" s="21">
        <f>SUM(W121:W135)</f>
        <v>41676.900000000009</v>
      </c>
      <c r="X120" s="21">
        <f>SUM(X121:X135)</f>
        <v>0</v>
      </c>
      <c r="Y120" s="21">
        <f>SUM(Y121:Y135)</f>
        <v>7757.4900000000016</v>
      </c>
      <c r="Z120" s="245">
        <f>SUM(Z121:Z135)</f>
        <v>0</v>
      </c>
      <c r="AA120" s="21">
        <f>SUM(AA121:AA135)</f>
        <v>11212.619999999999</v>
      </c>
      <c r="AB120" s="21">
        <f t="shared" ref="AB120:AD120" si="39">SUM(AB121:AB130)</f>
        <v>0</v>
      </c>
      <c r="AC120" s="21">
        <f t="shared" si="39"/>
        <v>0</v>
      </c>
      <c r="AD120" s="21">
        <f t="shared" si="39"/>
        <v>0</v>
      </c>
      <c r="AE120" s="5"/>
    </row>
    <row r="121" spans="1:32" ht="60" x14ac:dyDescent="0.25">
      <c r="A121" s="80"/>
      <c r="B121" s="17"/>
      <c r="C121" s="22" t="s">
        <v>26</v>
      </c>
      <c r="D121" s="22" t="s">
        <v>294</v>
      </c>
      <c r="E121" s="145"/>
      <c r="F121" s="156"/>
      <c r="G121" s="22" t="s">
        <v>40</v>
      </c>
      <c r="H121" s="22" t="s">
        <v>40</v>
      </c>
      <c r="I121" s="181"/>
      <c r="J121" s="77" t="s">
        <v>32</v>
      </c>
      <c r="K121" s="77" t="s">
        <v>32</v>
      </c>
      <c r="L121" s="77" t="s">
        <v>32</v>
      </c>
      <c r="M121" s="145"/>
      <c r="N121" s="241" t="s">
        <v>295</v>
      </c>
      <c r="O121" s="23">
        <v>0</v>
      </c>
      <c r="P121" s="66">
        <v>0</v>
      </c>
      <c r="Q121" s="23">
        <v>0</v>
      </c>
      <c r="R121" s="23">
        <v>0</v>
      </c>
      <c r="S121" s="23">
        <v>0</v>
      </c>
      <c r="T121" s="23"/>
      <c r="U121" s="23">
        <v>0</v>
      </c>
      <c r="V121" s="23">
        <v>0</v>
      </c>
      <c r="W121" s="23">
        <v>0</v>
      </c>
      <c r="X121" s="23">
        <v>0</v>
      </c>
      <c r="Y121" s="23"/>
      <c r="Z121" s="246"/>
      <c r="AA121" s="23"/>
      <c r="AB121" s="23"/>
      <c r="AC121" s="23"/>
      <c r="AD121" s="23"/>
    </row>
    <row r="122" spans="1:32" ht="30" x14ac:dyDescent="0.25">
      <c r="A122" s="80"/>
      <c r="B122" s="17"/>
      <c r="C122" s="22" t="s">
        <v>34</v>
      </c>
      <c r="D122" s="22" t="s">
        <v>296</v>
      </c>
      <c r="E122" s="145"/>
      <c r="F122" s="156"/>
      <c r="G122" s="22" t="s">
        <v>87</v>
      </c>
      <c r="H122" s="22" t="s">
        <v>44</v>
      </c>
      <c r="I122" s="181"/>
      <c r="J122" s="77" t="s">
        <v>32</v>
      </c>
      <c r="K122" s="77" t="s">
        <v>32</v>
      </c>
      <c r="L122" s="77" t="s">
        <v>32</v>
      </c>
      <c r="M122" s="145"/>
      <c r="N122" s="239" t="s">
        <v>297</v>
      </c>
      <c r="O122" s="23">
        <v>1750</v>
      </c>
      <c r="P122" s="66">
        <v>0</v>
      </c>
      <c r="Q122" s="23">
        <v>2500</v>
      </c>
      <c r="R122" s="23">
        <v>0</v>
      </c>
      <c r="S122" s="23">
        <v>2000</v>
      </c>
      <c r="T122" s="23"/>
      <c r="U122" s="23">
        <v>2000</v>
      </c>
      <c r="V122" s="23">
        <v>0</v>
      </c>
      <c r="W122" s="23">
        <v>500</v>
      </c>
      <c r="X122" s="23">
        <v>0</v>
      </c>
      <c r="Y122" s="23">
        <v>1687.99</v>
      </c>
      <c r="Z122" s="246"/>
      <c r="AA122" s="23">
        <v>2109.4899999999998</v>
      </c>
      <c r="AB122" s="23"/>
      <c r="AC122" s="23"/>
      <c r="AD122" s="23"/>
    </row>
    <row r="123" spans="1:32" ht="30" x14ac:dyDescent="0.25">
      <c r="A123" s="80"/>
      <c r="B123" s="17"/>
      <c r="C123" s="22" t="s">
        <v>38</v>
      </c>
      <c r="D123" s="22" t="s">
        <v>298</v>
      </c>
      <c r="E123" s="145"/>
      <c r="F123" s="156"/>
      <c r="G123" s="22" t="s">
        <v>87</v>
      </c>
      <c r="H123" s="22" t="s">
        <v>250</v>
      </c>
      <c r="I123" s="181"/>
      <c r="J123" s="77" t="s">
        <v>32</v>
      </c>
      <c r="K123" s="77" t="s">
        <v>32</v>
      </c>
      <c r="L123" s="77" t="s">
        <v>32</v>
      </c>
      <c r="M123" s="145"/>
      <c r="N123" s="241" t="s">
        <v>299</v>
      </c>
      <c r="O123" s="23">
        <v>1750</v>
      </c>
      <c r="P123" s="66">
        <v>0</v>
      </c>
      <c r="Q123" s="23">
        <f>1750*1.019</f>
        <v>1783.2499999999998</v>
      </c>
      <c r="R123" s="23">
        <v>0</v>
      </c>
      <c r="S123" s="23">
        <v>2000</v>
      </c>
      <c r="T123" s="23"/>
      <c r="U123" s="23">
        <v>3250</v>
      </c>
      <c r="V123" s="23">
        <v>0</v>
      </c>
      <c r="W123" s="23">
        <v>0</v>
      </c>
      <c r="X123" s="23">
        <v>0</v>
      </c>
      <c r="Y123" s="23">
        <v>2420.3200000000002</v>
      </c>
      <c r="Z123" s="246"/>
      <c r="AA123" s="23">
        <v>3261.02</v>
      </c>
      <c r="AB123" s="23"/>
      <c r="AC123" s="23"/>
      <c r="AD123" s="23"/>
      <c r="AE123" s="5"/>
    </row>
    <row r="124" spans="1:32" ht="30" x14ac:dyDescent="0.25">
      <c r="A124" s="80"/>
      <c r="B124" s="17"/>
      <c r="C124" s="22" t="s">
        <v>42</v>
      </c>
      <c r="D124" s="82" t="s">
        <v>300</v>
      </c>
      <c r="E124" s="145"/>
      <c r="F124" s="156"/>
      <c r="G124" s="22" t="s">
        <v>87</v>
      </c>
      <c r="H124" s="22" t="s">
        <v>28</v>
      </c>
      <c r="I124" s="181"/>
      <c r="J124" s="77" t="s">
        <v>32</v>
      </c>
      <c r="K124" s="77" t="s">
        <v>32</v>
      </c>
      <c r="L124" s="77" t="s">
        <v>32</v>
      </c>
      <c r="M124" s="145"/>
      <c r="N124" s="241" t="s">
        <v>301</v>
      </c>
      <c r="O124" s="23">
        <v>2000</v>
      </c>
      <c r="P124" s="66">
        <v>0</v>
      </c>
      <c r="Q124" s="23">
        <f>2000*1.019</f>
        <v>2037.9999999999998</v>
      </c>
      <c r="R124" s="23">
        <v>0</v>
      </c>
      <c r="S124" s="23">
        <v>2200</v>
      </c>
      <c r="T124" s="23"/>
      <c r="U124" s="23">
        <v>2200</v>
      </c>
      <c r="V124" s="23">
        <v>0</v>
      </c>
      <c r="W124" s="23">
        <v>0</v>
      </c>
      <c r="X124" s="23">
        <v>0</v>
      </c>
      <c r="Y124" s="23">
        <v>2491.41</v>
      </c>
      <c r="Z124" s="246"/>
      <c r="AA124" s="23"/>
      <c r="AB124" s="23"/>
      <c r="AC124" s="23"/>
      <c r="AD124" s="23"/>
      <c r="AE124" s="5"/>
    </row>
    <row r="125" spans="1:32" ht="45" x14ac:dyDescent="0.25">
      <c r="A125" s="80"/>
      <c r="B125" s="17"/>
      <c r="C125" s="22" t="s">
        <v>133</v>
      </c>
      <c r="D125" s="22" t="s">
        <v>302</v>
      </c>
      <c r="E125" s="145"/>
      <c r="F125" s="156"/>
      <c r="G125" s="22" t="s">
        <v>40</v>
      </c>
      <c r="H125" s="22" t="s">
        <v>40</v>
      </c>
      <c r="I125" s="181"/>
      <c r="J125" s="77" t="s">
        <v>32</v>
      </c>
      <c r="K125" s="77" t="s">
        <v>32</v>
      </c>
      <c r="L125" s="77" t="s">
        <v>32</v>
      </c>
      <c r="M125" s="145"/>
      <c r="N125" s="239" t="s">
        <v>303</v>
      </c>
      <c r="O125" s="23">
        <v>750</v>
      </c>
      <c r="P125" s="66">
        <v>0</v>
      </c>
      <c r="Q125" s="23">
        <v>800</v>
      </c>
      <c r="R125" s="23">
        <v>0</v>
      </c>
      <c r="S125" s="23">
        <v>1200</v>
      </c>
      <c r="T125" s="23"/>
      <c r="U125" s="23">
        <v>700</v>
      </c>
      <c r="V125" s="23">
        <v>0</v>
      </c>
      <c r="W125" s="23">
        <v>360.2</v>
      </c>
      <c r="X125" s="23">
        <v>0</v>
      </c>
      <c r="Y125" s="23">
        <v>260</v>
      </c>
      <c r="Z125" s="246"/>
      <c r="AA125" s="23"/>
      <c r="AB125" s="23"/>
      <c r="AC125" s="23"/>
      <c r="AD125" s="23"/>
    </row>
    <row r="126" spans="1:32" ht="45.75" customHeight="1" x14ac:dyDescent="0.25">
      <c r="A126" s="80"/>
      <c r="B126" s="17"/>
      <c r="C126" s="22" t="s">
        <v>136</v>
      </c>
      <c r="D126" s="22" t="s">
        <v>304</v>
      </c>
      <c r="E126" s="145"/>
      <c r="F126" s="156"/>
      <c r="G126" s="22" t="s">
        <v>40</v>
      </c>
      <c r="H126" s="22" t="s">
        <v>40</v>
      </c>
      <c r="I126" s="181"/>
      <c r="J126" s="77" t="s">
        <v>32</v>
      </c>
      <c r="K126" s="77" t="s">
        <v>32</v>
      </c>
      <c r="L126" s="77" t="s">
        <v>32</v>
      </c>
      <c r="M126" s="145"/>
      <c r="N126" s="241" t="s">
        <v>305</v>
      </c>
      <c r="O126" s="23">
        <v>1250</v>
      </c>
      <c r="P126" s="66">
        <v>0</v>
      </c>
      <c r="Q126" s="23">
        <f>1250*1.019</f>
        <v>1273.7499999999998</v>
      </c>
      <c r="R126" s="23">
        <v>0</v>
      </c>
      <c r="S126" s="23">
        <v>0</v>
      </c>
      <c r="T126" s="23"/>
      <c r="U126" s="23">
        <v>0</v>
      </c>
      <c r="V126" s="23">
        <v>0</v>
      </c>
      <c r="W126" s="23">
        <v>11360.99</v>
      </c>
      <c r="X126" s="23">
        <v>0</v>
      </c>
      <c r="Y126" s="23">
        <v>-10883.59</v>
      </c>
      <c r="Z126" s="246"/>
      <c r="AA126" s="23"/>
      <c r="AB126" s="23"/>
      <c r="AC126" s="23"/>
      <c r="AD126" s="23"/>
      <c r="AE126" s="5"/>
    </row>
    <row r="127" spans="1:32" ht="45" x14ac:dyDescent="0.25">
      <c r="A127" s="80"/>
      <c r="B127" s="17"/>
      <c r="C127" s="22" t="s">
        <v>139</v>
      </c>
      <c r="D127" s="22" t="s">
        <v>306</v>
      </c>
      <c r="E127" s="145"/>
      <c r="F127" s="156"/>
      <c r="G127" s="22" t="s">
        <v>40</v>
      </c>
      <c r="H127" s="22" t="s">
        <v>40</v>
      </c>
      <c r="I127" s="181"/>
      <c r="J127" s="77" t="s">
        <v>32</v>
      </c>
      <c r="K127" s="77" t="s">
        <v>32</v>
      </c>
      <c r="L127" s="77" t="s">
        <v>32</v>
      </c>
      <c r="M127" s="145"/>
      <c r="N127" s="239" t="s">
        <v>307</v>
      </c>
      <c r="O127" s="23">
        <v>3800</v>
      </c>
      <c r="P127" s="66">
        <v>0</v>
      </c>
      <c r="Q127" s="23">
        <v>6700</v>
      </c>
      <c r="R127" s="23">
        <v>0</v>
      </c>
      <c r="S127" s="23">
        <v>6900</v>
      </c>
      <c r="T127" s="23"/>
      <c r="U127" s="23">
        <v>3950</v>
      </c>
      <c r="V127" s="23">
        <v>0</v>
      </c>
      <c r="W127" s="23">
        <v>2131.9</v>
      </c>
      <c r="X127" s="23">
        <v>0</v>
      </c>
      <c r="Y127" s="23">
        <v>-165.7</v>
      </c>
      <c r="Z127" s="246"/>
      <c r="AA127" s="23">
        <v>862.4</v>
      </c>
      <c r="AB127" s="23"/>
      <c r="AC127" s="23"/>
      <c r="AD127" s="23"/>
    </row>
    <row r="128" spans="1:32" ht="45" x14ac:dyDescent="0.25">
      <c r="A128" s="80"/>
      <c r="B128" s="17"/>
      <c r="C128" s="22" t="s">
        <v>142</v>
      </c>
      <c r="D128" s="22" t="s">
        <v>308</v>
      </c>
      <c r="E128" s="145"/>
      <c r="F128" s="156"/>
      <c r="G128" s="22" t="s">
        <v>40</v>
      </c>
      <c r="H128" s="22" t="s">
        <v>40</v>
      </c>
      <c r="I128" s="181"/>
      <c r="J128" s="77" t="s">
        <v>32</v>
      </c>
      <c r="K128" s="77" t="s">
        <v>32</v>
      </c>
      <c r="L128" s="77" t="s">
        <v>32</v>
      </c>
      <c r="M128" s="145"/>
      <c r="N128" s="241" t="s">
        <v>309</v>
      </c>
      <c r="O128" s="23">
        <v>10700</v>
      </c>
      <c r="P128" s="66">
        <v>0</v>
      </c>
      <c r="Q128" s="23">
        <f>10700*1.019</f>
        <v>10903.3</v>
      </c>
      <c r="R128" s="23">
        <v>0</v>
      </c>
      <c r="S128" s="23">
        <v>6000</v>
      </c>
      <c r="T128" s="23"/>
      <c r="U128" s="23">
        <v>4250</v>
      </c>
      <c r="V128" s="23">
        <v>0</v>
      </c>
      <c r="W128" s="23">
        <v>14086.42</v>
      </c>
      <c r="X128" s="23">
        <v>0</v>
      </c>
      <c r="Y128" s="23">
        <v>5596.62</v>
      </c>
      <c r="Z128" s="246"/>
      <c r="AA128" s="23">
        <v>890.5</v>
      </c>
      <c r="AB128" s="23"/>
      <c r="AC128" s="23"/>
      <c r="AD128" s="23"/>
      <c r="AE128" s="5"/>
    </row>
    <row r="129" spans="1:31" x14ac:dyDescent="0.25">
      <c r="A129" s="80"/>
      <c r="B129" s="17"/>
      <c r="C129" s="22" t="s">
        <v>145</v>
      </c>
      <c r="D129" s="22" t="s">
        <v>310</v>
      </c>
      <c r="E129" s="145"/>
      <c r="F129" s="156"/>
      <c r="G129" s="22" t="s">
        <v>40</v>
      </c>
      <c r="H129" s="22" t="s">
        <v>40</v>
      </c>
      <c r="I129" s="181"/>
      <c r="J129" s="77" t="s">
        <v>32</v>
      </c>
      <c r="K129" s="77" t="s">
        <v>32</v>
      </c>
      <c r="L129" s="77" t="s">
        <v>32</v>
      </c>
      <c r="M129" s="145"/>
      <c r="N129" s="239" t="s">
        <v>311</v>
      </c>
      <c r="O129" s="23">
        <v>0</v>
      </c>
      <c r="P129" s="66">
        <v>0</v>
      </c>
      <c r="Q129" s="23">
        <v>1500</v>
      </c>
      <c r="R129" s="23">
        <v>0</v>
      </c>
      <c r="S129" s="23">
        <v>1600</v>
      </c>
      <c r="T129" s="23"/>
      <c r="U129" s="23">
        <v>850</v>
      </c>
      <c r="V129" s="23">
        <v>0</v>
      </c>
      <c r="W129" s="23">
        <v>1500</v>
      </c>
      <c r="X129" s="23">
        <v>0</v>
      </c>
      <c r="Y129" s="23">
        <v>1614.05</v>
      </c>
      <c r="Z129" s="246"/>
      <c r="AA129" s="23"/>
      <c r="AB129" s="23"/>
      <c r="AC129" s="23"/>
      <c r="AD129" s="23"/>
    </row>
    <row r="130" spans="1:31" x14ac:dyDescent="0.25">
      <c r="A130" s="80"/>
      <c r="B130" s="17"/>
      <c r="C130" s="264" t="s">
        <v>148</v>
      </c>
      <c r="D130" s="22" t="s">
        <v>312</v>
      </c>
      <c r="E130" s="145"/>
      <c r="F130" s="156"/>
      <c r="G130" s="22" t="s">
        <v>40</v>
      </c>
      <c r="H130" s="22" t="s">
        <v>40</v>
      </c>
      <c r="I130" s="181"/>
      <c r="J130" s="77" t="s">
        <v>32</v>
      </c>
      <c r="K130" s="77" t="s">
        <v>32</v>
      </c>
      <c r="L130" s="77" t="s">
        <v>32</v>
      </c>
      <c r="M130" s="145"/>
      <c r="N130" s="241" t="s">
        <v>313</v>
      </c>
      <c r="O130" s="23">
        <v>2800</v>
      </c>
      <c r="P130" s="66">
        <v>0</v>
      </c>
      <c r="Q130" s="23">
        <f>2800*1.019</f>
        <v>2853.2</v>
      </c>
      <c r="R130" s="23">
        <v>0</v>
      </c>
      <c r="S130" s="23">
        <v>2455</v>
      </c>
      <c r="T130" s="23"/>
      <c r="U130" s="23">
        <v>0</v>
      </c>
      <c r="V130" s="23">
        <v>0</v>
      </c>
      <c r="W130" s="23">
        <v>0</v>
      </c>
      <c r="X130" s="23">
        <v>0</v>
      </c>
      <c r="Y130" s="23"/>
      <c r="Z130" s="246"/>
      <c r="AA130" s="23"/>
      <c r="AB130" s="23"/>
      <c r="AC130" s="23"/>
      <c r="AD130" s="23"/>
      <c r="AE130" s="5"/>
    </row>
    <row r="131" spans="1:31" x14ac:dyDescent="0.25">
      <c r="A131" s="80"/>
      <c r="B131" s="17"/>
      <c r="C131" s="264" t="s">
        <v>151</v>
      </c>
      <c r="D131" s="22" t="s">
        <v>314</v>
      </c>
      <c r="E131" s="145"/>
      <c r="F131" s="156"/>
      <c r="G131" s="22" t="s">
        <v>70</v>
      </c>
      <c r="H131" s="22" t="s">
        <v>70</v>
      </c>
      <c r="I131" s="181"/>
      <c r="J131" s="77" t="s">
        <v>32</v>
      </c>
      <c r="K131" s="77" t="s">
        <v>32</v>
      </c>
      <c r="L131" s="77" t="s">
        <v>32</v>
      </c>
      <c r="M131" s="145"/>
      <c r="N131" s="241" t="s">
        <v>315</v>
      </c>
      <c r="O131" s="23">
        <v>3000</v>
      </c>
      <c r="P131" s="66">
        <v>0</v>
      </c>
      <c r="Q131" s="23">
        <f>3000*1.019</f>
        <v>3056.9999999999995</v>
      </c>
      <c r="R131" s="23">
        <v>0</v>
      </c>
      <c r="S131" s="23">
        <v>2000</v>
      </c>
      <c r="T131" s="23"/>
      <c r="U131" s="23">
        <v>2000</v>
      </c>
      <c r="V131" s="23">
        <v>0</v>
      </c>
      <c r="W131" s="23">
        <v>3144.19</v>
      </c>
      <c r="X131" s="23">
        <v>0</v>
      </c>
      <c r="Y131" s="23">
        <v>2845.94</v>
      </c>
      <c r="Z131" s="246"/>
      <c r="AA131" s="23">
        <v>1078.05</v>
      </c>
      <c r="AB131" s="23"/>
      <c r="AC131" s="23"/>
      <c r="AD131" s="23"/>
      <c r="AE131" s="5"/>
    </row>
    <row r="132" spans="1:31" x14ac:dyDescent="0.25">
      <c r="A132" s="80"/>
      <c r="B132" s="17"/>
      <c r="C132" s="264" t="s">
        <v>154</v>
      </c>
      <c r="D132" s="22" t="s">
        <v>316</v>
      </c>
      <c r="E132" s="145"/>
      <c r="F132" s="156"/>
      <c r="G132" s="22" t="s">
        <v>40</v>
      </c>
      <c r="H132" s="22" t="s">
        <v>40</v>
      </c>
      <c r="I132" s="181"/>
      <c r="J132" s="77" t="s">
        <v>32</v>
      </c>
      <c r="K132" s="77" t="s">
        <v>32</v>
      </c>
      <c r="L132" s="77" t="s">
        <v>32</v>
      </c>
      <c r="M132" s="145"/>
      <c r="N132" s="241" t="s">
        <v>317</v>
      </c>
      <c r="O132" s="23">
        <v>3800</v>
      </c>
      <c r="P132" s="66">
        <v>0</v>
      </c>
      <c r="Q132" s="23">
        <f>3800*1.019</f>
        <v>3872.2</v>
      </c>
      <c r="R132" s="23">
        <v>0</v>
      </c>
      <c r="S132" s="23">
        <v>4390</v>
      </c>
      <c r="T132" s="23"/>
      <c r="U132" s="23">
        <v>4390</v>
      </c>
      <c r="V132" s="23">
        <v>0</v>
      </c>
      <c r="W132" s="23">
        <v>991.47</v>
      </c>
      <c r="X132" s="23">
        <v>0</v>
      </c>
      <c r="Y132" s="23">
        <v>2091.66</v>
      </c>
      <c r="Z132" s="246"/>
      <c r="AA132" s="23">
        <v>1391.21</v>
      </c>
      <c r="AB132" s="23"/>
      <c r="AC132" s="23"/>
      <c r="AD132" s="23"/>
      <c r="AE132" s="5"/>
    </row>
    <row r="133" spans="1:31" ht="30" x14ac:dyDescent="0.25">
      <c r="A133" s="80"/>
      <c r="B133" s="17"/>
      <c r="C133" s="264" t="s">
        <v>157</v>
      </c>
      <c r="D133" s="22" t="s">
        <v>318</v>
      </c>
      <c r="E133" s="145"/>
      <c r="F133" s="156"/>
      <c r="G133" s="22" t="s">
        <v>101</v>
      </c>
      <c r="H133" s="22" t="s">
        <v>101</v>
      </c>
      <c r="I133" s="181"/>
      <c r="J133" s="191" t="s">
        <v>51</v>
      </c>
      <c r="K133" s="78" t="s">
        <v>31</v>
      </c>
      <c r="L133" s="78" t="s">
        <v>31</v>
      </c>
      <c r="M133" s="145"/>
      <c r="N133" s="241" t="s">
        <v>319</v>
      </c>
      <c r="O133" s="23">
        <v>2200</v>
      </c>
      <c r="P133" s="66">
        <v>0</v>
      </c>
      <c r="Q133" s="23">
        <f>2200*1.019</f>
        <v>2241.7999999999997</v>
      </c>
      <c r="R133" s="23">
        <v>0</v>
      </c>
      <c r="S133" s="23">
        <v>2398</v>
      </c>
      <c r="T133" s="23"/>
      <c r="U133" s="23">
        <v>0</v>
      </c>
      <c r="V133" s="23">
        <v>0</v>
      </c>
      <c r="W133" s="23">
        <v>7200</v>
      </c>
      <c r="X133" s="23">
        <v>0</v>
      </c>
      <c r="Y133" s="23">
        <v>-1523.11</v>
      </c>
      <c r="Z133" s="246"/>
      <c r="AA133" s="23">
        <v>1619.95</v>
      </c>
      <c r="AB133" s="23"/>
      <c r="AC133" s="23"/>
      <c r="AD133" s="23"/>
    </row>
    <row r="134" spans="1:31" ht="30" x14ac:dyDescent="0.25">
      <c r="A134" s="80"/>
      <c r="B134" s="17"/>
      <c r="C134" s="264" t="s">
        <v>160</v>
      </c>
      <c r="D134" s="134" t="s">
        <v>320</v>
      </c>
      <c r="E134" s="145"/>
      <c r="F134" s="156"/>
      <c r="G134" s="22"/>
      <c r="H134" s="22"/>
      <c r="I134" s="181"/>
      <c r="J134" s="173"/>
      <c r="K134" s="22"/>
      <c r="L134" s="22"/>
      <c r="M134" s="145"/>
      <c r="N134" s="91" t="s">
        <v>321</v>
      </c>
      <c r="O134" s="23">
        <v>800</v>
      </c>
      <c r="P134" s="66">
        <v>0</v>
      </c>
      <c r="Q134" s="23">
        <v>800</v>
      </c>
      <c r="R134" s="23">
        <v>0</v>
      </c>
      <c r="S134" s="23">
        <v>0</v>
      </c>
      <c r="T134" s="23"/>
      <c r="U134" s="23"/>
      <c r="V134" s="23"/>
      <c r="W134" s="23">
        <v>98.33</v>
      </c>
      <c r="X134" s="23">
        <v>0</v>
      </c>
      <c r="Y134" s="23">
        <v>1321.9</v>
      </c>
      <c r="Z134" s="246"/>
      <c r="AA134" s="23"/>
      <c r="AB134" s="23"/>
      <c r="AC134" s="23"/>
      <c r="AD134" s="23"/>
      <c r="AE134" s="5"/>
    </row>
    <row r="135" spans="1:31" ht="30" x14ac:dyDescent="0.25">
      <c r="A135" s="80"/>
      <c r="B135" s="17"/>
      <c r="C135" s="22" t="s">
        <v>322</v>
      </c>
      <c r="D135" s="22" t="s">
        <v>323</v>
      </c>
      <c r="E135" s="145"/>
      <c r="F135" s="156"/>
      <c r="G135" s="22"/>
      <c r="H135" s="22"/>
      <c r="I135" s="181"/>
      <c r="J135" s="173"/>
      <c r="K135" s="22"/>
      <c r="L135" s="22"/>
      <c r="M135" s="145"/>
      <c r="N135" s="91" t="s">
        <v>324</v>
      </c>
      <c r="O135" s="23">
        <v>350</v>
      </c>
      <c r="P135" s="66"/>
      <c r="Q135" s="23">
        <f>300+150</f>
        <v>450</v>
      </c>
      <c r="R135" s="23">
        <v>0</v>
      </c>
      <c r="S135" s="23">
        <v>0</v>
      </c>
      <c r="T135" s="23"/>
      <c r="U135" s="23"/>
      <c r="V135" s="23"/>
      <c r="W135" s="23">
        <v>303.39999999999998</v>
      </c>
      <c r="X135" s="23">
        <v>0</v>
      </c>
      <c r="Y135" s="23"/>
      <c r="Z135" s="246"/>
      <c r="AA135" s="23"/>
      <c r="AB135" s="23"/>
      <c r="AC135" s="23"/>
      <c r="AD135" s="23"/>
      <c r="AE135" s="5"/>
    </row>
    <row r="136" spans="1:31" x14ac:dyDescent="0.25">
      <c r="A136" s="13" t="s">
        <v>325</v>
      </c>
      <c r="B136" s="14"/>
      <c r="C136" s="14"/>
      <c r="D136" s="13" t="s">
        <v>326</v>
      </c>
      <c r="E136" s="142"/>
      <c r="F136" s="152"/>
      <c r="G136" s="13"/>
      <c r="H136" s="13"/>
      <c r="I136" s="178"/>
      <c r="J136" s="164"/>
      <c r="K136" s="13"/>
      <c r="L136" s="13"/>
      <c r="M136" s="142"/>
      <c r="N136" s="15"/>
      <c r="O136" s="30">
        <f t="shared" ref="O136:AD136" si="40">O137+O142</f>
        <v>0</v>
      </c>
      <c r="P136" s="30">
        <f t="shared" si="40"/>
        <v>0</v>
      </c>
      <c r="Q136" s="70">
        <f>Q137+Q142</f>
        <v>7000</v>
      </c>
      <c r="R136" s="70">
        <f t="shared" si="40"/>
        <v>0</v>
      </c>
      <c r="S136" s="30">
        <f>S137+S142</f>
        <v>33500</v>
      </c>
      <c r="T136" s="30">
        <f t="shared" si="40"/>
        <v>0</v>
      </c>
      <c r="U136" s="30">
        <f>U137+U142</f>
        <v>24255</v>
      </c>
      <c r="V136" s="30">
        <f t="shared" si="40"/>
        <v>0</v>
      </c>
      <c r="W136" s="30">
        <f t="shared" si="40"/>
        <v>0</v>
      </c>
      <c r="X136" s="30">
        <f t="shared" si="40"/>
        <v>0</v>
      </c>
      <c r="Y136" s="30">
        <f>Y137+Y142</f>
        <v>1564.92</v>
      </c>
      <c r="Z136" s="249">
        <f t="shared" si="40"/>
        <v>0</v>
      </c>
      <c r="AA136" s="30">
        <f>AA137+AA142</f>
        <v>1450.78</v>
      </c>
      <c r="AB136" s="30">
        <f t="shared" si="40"/>
        <v>0</v>
      </c>
      <c r="AC136" s="30">
        <f t="shared" si="40"/>
        <v>0</v>
      </c>
      <c r="AD136" s="30">
        <f t="shared" si="40"/>
        <v>0</v>
      </c>
    </row>
    <row r="137" spans="1:31" ht="30" x14ac:dyDescent="0.25">
      <c r="A137" s="80"/>
      <c r="B137" s="18" t="s">
        <v>22</v>
      </c>
      <c r="C137" s="18"/>
      <c r="D137" s="18" t="s">
        <v>327</v>
      </c>
      <c r="E137" s="147" t="s">
        <v>328</v>
      </c>
      <c r="F137" s="158"/>
      <c r="G137" s="18"/>
      <c r="H137" s="18"/>
      <c r="I137" s="183"/>
      <c r="J137" s="171"/>
      <c r="K137" s="18"/>
      <c r="L137" s="18"/>
      <c r="M137" s="147"/>
      <c r="N137" s="20"/>
      <c r="O137" s="21">
        <f>SUM(O138:O139)</f>
        <v>0</v>
      </c>
      <c r="P137" s="21">
        <f>SUM(P138:P139)</f>
        <v>0</v>
      </c>
      <c r="Q137" s="21">
        <f>SUM(Q138:Q141)</f>
        <v>7000</v>
      </c>
      <c r="R137" s="21">
        <f>SUM(R138:R141)</f>
        <v>0</v>
      </c>
      <c r="S137" s="21">
        <f>SUM(S138:S141)</f>
        <v>33500</v>
      </c>
      <c r="T137" s="21">
        <f>SUM(T138:T139)</f>
        <v>0</v>
      </c>
      <c r="U137" s="21">
        <f>SUM(U138:U141)</f>
        <v>24255</v>
      </c>
      <c r="V137" s="21">
        <f>SUM(V138:V141)</f>
        <v>0</v>
      </c>
      <c r="W137" s="21">
        <f>SUM(W138:W139)</f>
        <v>0</v>
      </c>
      <c r="X137" s="21">
        <f>SUM(X138:X139)</f>
        <v>0</v>
      </c>
      <c r="Y137" s="21">
        <f>SUM(Y138:Y141)</f>
        <v>1564.92</v>
      </c>
      <c r="Z137" s="245">
        <f>SUM(Z138:Z141)</f>
        <v>0</v>
      </c>
      <c r="AA137" s="21">
        <f>SUM(AA138:AA141)</f>
        <v>1450.78</v>
      </c>
      <c r="AB137" s="21">
        <f>SUM(AB138:AB139)</f>
        <v>0</v>
      </c>
      <c r="AC137" s="21">
        <f>SUM(AC138:AC139)</f>
        <v>0</v>
      </c>
      <c r="AD137" s="21">
        <f>SUM(AD138:AD139)</f>
        <v>0</v>
      </c>
    </row>
    <row r="138" spans="1:31" ht="60" x14ac:dyDescent="0.25">
      <c r="A138" s="80"/>
      <c r="B138" s="17"/>
      <c r="C138" s="22" t="s">
        <v>26</v>
      </c>
      <c r="D138" s="265" t="s">
        <v>329</v>
      </c>
      <c r="E138" s="145"/>
      <c r="F138" s="156"/>
      <c r="G138" s="22" t="s">
        <v>40</v>
      </c>
      <c r="H138" s="22" t="s">
        <v>40</v>
      </c>
      <c r="I138" s="181"/>
      <c r="J138" s="78" t="s">
        <v>31</v>
      </c>
      <c r="K138" s="78" t="s">
        <v>31</v>
      </c>
      <c r="L138" s="77" t="s">
        <v>32</v>
      </c>
      <c r="M138" s="145"/>
      <c r="N138" s="236" t="s">
        <v>330</v>
      </c>
      <c r="O138" s="23">
        <v>0</v>
      </c>
      <c r="P138" s="23">
        <v>0</v>
      </c>
      <c r="Q138" s="23">
        <v>0</v>
      </c>
      <c r="R138" s="23">
        <v>0</v>
      </c>
      <c r="S138" s="23">
        <v>25000</v>
      </c>
      <c r="T138" s="23"/>
      <c r="U138" s="23">
        <v>24255</v>
      </c>
      <c r="V138" s="23">
        <v>0</v>
      </c>
      <c r="W138" s="23">
        <v>0</v>
      </c>
      <c r="X138" s="23">
        <v>0</v>
      </c>
      <c r="Y138" s="23"/>
      <c r="Z138" s="246"/>
      <c r="AA138" s="23">
        <v>59.29</v>
      </c>
      <c r="AB138" s="23"/>
      <c r="AC138" s="23"/>
      <c r="AD138" s="23"/>
    </row>
    <row r="139" spans="1:31" ht="45.75" thickBot="1" x14ac:dyDescent="0.3">
      <c r="A139" s="80"/>
      <c r="B139" s="17"/>
      <c r="C139" s="22" t="s">
        <v>34</v>
      </c>
      <c r="D139" s="265" t="s">
        <v>331</v>
      </c>
      <c r="E139" s="145"/>
      <c r="F139" s="156"/>
      <c r="G139" s="22"/>
      <c r="H139" s="22" t="s">
        <v>40</v>
      </c>
      <c r="I139" s="181"/>
      <c r="J139" s="191" t="s">
        <v>51</v>
      </c>
      <c r="K139" s="78" t="s">
        <v>31</v>
      </c>
      <c r="L139" s="78" t="s">
        <v>31</v>
      </c>
      <c r="M139" s="145"/>
      <c r="N139" s="236" t="s">
        <v>332</v>
      </c>
      <c r="O139" s="23">
        <v>0</v>
      </c>
      <c r="P139" s="23">
        <v>0</v>
      </c>
      <c r="Q139" s="23">
        <v>0</v>
      </c>
      <c r="R139" s="23">
        <v>0</v>
      </c>
      <c r="S139" s="23">
        <v>3500</v>
      </c>
      <c r="T139" s="23"/>
      <c r="U139" s="23">
        <v>0</v>
      </c>
      <c r="V139" s="23">
        <v>0</v>
      </c>
      <c r="W139" s="23">
        <v>0</v>
      </c>
      <c r="X139" s="23">
        <v>0</v>
      </c>
      <c r="Y139" s="23">
        <v>1855.32</v>
      </c>
      <c r="Z139" s="246"/>
      <c r="AA139" s="23">
        <v>1391.49</v>
      </c>
      <c r="AB139" s="23"/>
      <c r="AC139" s="23"/>
      <c r="AD139" s="23"/>
    </row>
    <row r="140" spans="1:31" ht="30.75" thickBot="1" x14ac:dyDescent="0.3">
      <c r="A140" s="80"/>
      <c r="B140" s="17"/>
      <c r="C140" s="83" t="s">
        <v>38</v>
      </c>
      <c r="D140" s="222" t="s">
        <v>333</v>
      </c>
      <c r="E140" s="94"/>
      <c r="F140" s="173"/>
      <c r="G140" s="22"/>
      <c r="H140" s="22"/>
      <c r="I140" s="181"/>
      <c r="J140" s="173"/>
      <c r="K140" s="22"/>
      <c r="L140" s="22"/>
      <c r="M140" s="145"/>
      <c r="N140" s="91" t="s">
        <v>334</v>
      </c>
      <c r="O140" s="23">
        <v>0</v>
      </c>
      <c r="P140" s="23">
        <v>0</v>
      </c>
      <c r="Q140" s="23">
        <v>2000</v>
      </c>
      <c r="R140" s="23">
        <v>0</v>
      </c>
      <c r="S140" s="23">
        <v>0</v>
      </c>
      <c r="T140" s="23"/>
      <c r="U140" s="23"/>
      <c r="V140" s="23"/>
      <c r="W140" s="23"/>
      <c r="X140" s="23"/>
      <c r="Y140" s="23">
        <v>-290.39999999999998</v>
      </c>
      <c r="Z140" s="246"/>
      <c r="AA140" s="23"/>
      <c r="AB140" s="23"/>
      <c r="AC140" s="23"/>
      <c r="AD140" s="23"/>
    </row>
    <row r="141" spans="1:31" ht="30" x14ac:dyDescent="0.25">
      <c r="A141" s="80"/>
      <c r="B141" s="17"/>
      <c r="C141" s="83" t="s">
        <v>42</v>
      </c>
      <c r="D141" s="83" t="s">
        <v>335</v>
      </c>
      <c r="E141" s="94"/>
      <c r="F141" s="174"/>
      <c r="G141" s="22"/>
      <c r="H141" s="22" t="s">
        <v>40</v>
      </c>
      <c r="I141" s="184"/>
      <c r="J141" s="191" t="s">
        <v>51</v>
      </c>
      <c r="K141" s="78" t="s">
        <v>31</v>
      </c>
      <c r="L141" s="78" t="s">
        <v>31</v>
      </c>
      <c r="M141" s="148"/>
      <c r="N141" s="237" t="s">
        <v>336</v>
      </c>
      <c r="O141" s="23">
        <v>500</v>
      </c>
      <c r="P141" s="23">
        <v>0</v>
      </c>
      <c r="Q141" s="23">
        <v>5000</v>
      </c>
      <c r="R141" s="23">
        <v>0</v>
      </c>
      <c r="S141" s="23">
        <v>5000</v>
      </c>
      <c r="T141" s="23"/>
      <c r="U141" s="23">
        <v>0</v>
      </c>
      <c r="V141" s="23">
        <v>0</v>
      </c>
      <c r="W141" s="23">
        <v>0</v>
      </c>
      <c r="X141" s="23">
        <v>0</v>
      </c>
      <c r="Y141" s="23"/>
      <c r="Z141" s="246"/>
      <c r="AA141" s="23"/>
      <c r="AB141" s="23"/>
      <c r="AC141" s="23"/>
      <c r="AD141" s="23"/>
    </row>
    <row r="142" spans="1:31" ht="30" x14ac:dyDescent="0.25">
      <c r="A142" s="80"/>
      <c r="B142" s="18" t="s">
        <v>46</v>
      </c>
      <c r="C142" s="20"/>
      <c r="D142" s="18" t="s">
        <v>337</v>
      </c>
      <c r="E142" s="147" t="s">
        <v>338</v>
      </c>
      <c r="F142" s="158"/>
      <c r="G142" s="18"/>
      <c r="H142" s="18"/>
      <c r="I142" s="183"/>
      <c r="J142" s="171"/>
      <c r="K142" s="18"/>
      <c r="L142" s="18"/>
      <c r="M142" s="147"/>
      <c r="N142" s="20"/>
      <c r="O142" s="21">
        <f>SUM(O143:O145)</f>
        <v>0</v>
      </c>
      <c r="P142" s="21">
        <v>0</v>
      </c>
      <c r="Q142" s="21">
        <f>SUM(Q143:Q145)</f>
        <v>0</v>
      </c>
      <c r="R142" s="21">
        <f>SUM(R143:R145)</f>
        <v>0</v>
      </c>
      <c r="S142" s="21">
        <f>SUM(S143:S145)</f>
        <v>0</v>
      </c>
      <c r="T142" s="21">
        <f t="shared" ref="T142:V142" si="41">SUM(T143:T145)</f>
        <v>0</v>
      </c>
      <c r="U142" s="21">
        <f>SUM(U143:U145)</f>
        <v>0</v>
      </c>
      <c r="V142" s="21">
        <f t="shared" si="41"/>
        <v>0</v>
      </c>
      <c r="W142" s="21">
        <f t="shared" ref="W142:AB142" si="42">SUM(W143:W145)</f>
        <v>0</v>
      </c>
      <c r="X142" s="21">
        <f t="shared" si="42"/>
        <v>0</v>
      </c>
      <c r="Y142" s="21">
        <f t="shared" si="42"/>
        <v>0</v>
      </c>
      <c r="Z142" s="245">
        <f t="shared" si="42"/>
        <v>0</v>
      </c>
      <c r="AA142" s="21">
        <f>SUM(AA143:AA145)</f>
        <v>0</v>
      </c>
      <c r="AB142" s="21">
        <f t="shared" si="42"/>
        <v>0</v>
      </c>
      <c r="AC142" s="21">
        <f t="shared" ref="AC142:AD142" si="43">SUM(AC143:AC159)</f>
        <v>0</v>
      </c>
      <c r="AD142" s="21">
        <f t="shared" si="43"/>
        <v>0</v>
      </c>
    </row>
    <row r="143" spans="1:31" ht="30" x14ac:dyDescent="0.25">
      <c r="A143" s="80"/>
      <c r="B143" s="17"/>
      <c r="C143" s="22" t="s">
        <v>26</v>
      </c>
      <c r="D143" s="27" t="s">
        <v>339</v>
      </c>
      <c r="E143" s="145"/>
      <c r="F143" s="156"/>
      <c r="G143" s="22"/>
      <c r="H143" s="22" t="s">
        <v>40</v>
      </c>
      <c r="I143" s="181"/>
      <c r="J143" s="191" t="s">
        <v>51</v>
      </c>
      <c r="K143" s="78" t="s">
        <v>31</v>
      </c>
      <c r="L143" s="78" t="s">
        <v>31</v>
      </c>
      <c r="M143" s="145"/>
      <c r="N143" s="236" t="s">
        <v>340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/>
      <c r="U143" s="23">
        <v>0</v>
      </c>
      <c r="V143" s="23">
        <v>0</v>
      </c>
      <c r="W143" s="23">
        <v>0</v>
      </c>
      <c r="X143" s="23">
        <v>0</v>
      </c>
      <c r="Y143" s="23"/>
      <c r="Z143" s="246"/>
      <c r="AA143" s="23"/>
      <c r="AB143" s="23"/>
      <c r="AC143" s="23"/>
      <c r="AD143" s="23"/>
    </row>
    <row r="144" spans="1:31" ht="30" x14ac:dyDescent="0.25">
      <c r="A144" s="80"/>
      <c r="B144" s="17"/>
      <c r="C144" s="22" t="s">
        <v>34</v>
      </c>
      <c r="D144" s="27" t="s">
        <v>341</v>
      </c>
      <c r="E144" s="145"/>
      <c r="F144" s="156"/>
      <c r="G144" s="22"/>
      <c r="H144" s="22" t="s">
        <v>40</v>
      </c>
      <c r="I144" s="181"/>
      <c r="J144" s="191" t="s">
        <v>51</v>
      </c>
      <c r="K144" s="78" t="s">
        <v>31</v>
      </c>
      <c r="L144" s="78" t="s">
        <v>31</v>
      </c>
      <c r="M144" s="145"/>
      <c r="N144" s="236" t="s">
        <v>342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/>
      <c r="U144" s="23">
        <v>0</v>
      </c>
      <c r="V144" s="23">
        <v>0</v>
      </c>
      <c r="W144" s="23">
        <v>0</v>
      </c>
      <c r="X144" s="23">
        <v>0</v>
      </c>
      <c r="Y144" s="23"/>
      <c r="Z144" s="246"/>
      <c r="AA144" s="23"/>
      <c r="AB144" s="23"/>
      <c r="AC144" s="23"/>
      <c r="AD144" s="23"/>
    </row>
    <row r="145" spans="1:31" ht="45.75" customHeight="1" x14ac:dyDescent="0.25">
      <c r="A145" s="80"/>
      <c r="B145" s="17"/>
      <c r="C145" s="22" t="s">
        <v>38</v>
      </c>
      <c r="D145" s="27" t="s">
        <v>343</v>
      </c>
      <c r="E145" s="145"/>
      <c r="F145" s="156"/>
      <c r="G145" s="22"/>
      <c r="H145" s="22" t="s">
        <v>40</v>
      </c>
      <c r="I145" s="181"/>
      <c r="J145" s="191" t="s">
        <v>51</v>
      </c>
      <c r="K145" s="78" t="s">
        <v>31</v>
      </c>
      <c r="L145" s="78" t="s">
        <v>31</v>
      </c>
      <c r="M145" s="145"/>
      <c r="N145" s="236" t="s">
        <v>344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/>
      <c r="U145" s="23">
        <v>0</v>
      </c>
      <c r="V145" s="23">
        <v>0</v>
      </c>
      <c r="W145" s="23">
        <v>0</v>
      </c>
      <c r="X145" s="23">
        <v>0</v>
      </c>
      <c r="Y145" s="23"/>
      <c r="Z145" s="246"/>
      <c r="AA145" s="23"/>
      <c r="AB145" s="23"/>
      <c r="AC145" s="23"/>
      <c r="AD145" s="23"/>
    </row>
    <row r="146" spans="1:31" ht="15" customHeight="1" x14ac:dyDescent="0.25">
      <c r="A146" s="285" t="s">
        <v>345</v>
      </c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7"/>
    </row>
    <row r="147" spans="1:31" ht="47.25" x14ac:dyDescent="0.25">
      <c r="A147" s="13" t="s">
        <v>346</v>
      </c>
      <c r="B147" s="14"/>
      <c r="C147" s="14"/>
      <c r="D147" s="32" t="s">
        <v>347</v>
      </c>
      <c r="E147" s="142"/>
      <c r="F147" s="152"/>
      <c r="G147" s="13"/>
      <c r="H147" s="13"/>
      <c r="I147" s="178"/>
      <c r="J147" s="164"/>
      <c r="K147" s="13"/>
      <c r="L147" s="13"/>
      <c r="M147" s="142"/>
      <c r="N147" s="15"/>
      <c r="O147" s="30">
        <f t="shared" ref="O147:AD147" si="44">O148+O156</f>
        <v>32500</v>
      </c>
      <c r="P147" s="30">
        <f t="shared" si="44"/>
        <v>22685</v>
      </c>
      <c r="Q147" s="30">
        <f t="shared" ref="Q147:W147" si="45">Q148+Q156</f>
        <v>27610.12</v>
      </c>
      <c r="R147" s="30">
        <f t="shared" si="45"/>
        <v>16986.47</v>
      </c>
      <c r="S147" s="30">
        <f t="shared" si="45"/>
        <v>27500</v>
      </c>
      <c r="T147" s="30">
        <f t="shared" si="45"/>
        <v>13948.08</v>
      </c>
      <c r="U147" s="30">
        <f t="shared" si="45"/>
        <v>20287.68</v>
      </c>
      <c r="V147" s="30">
        <f t="shared" si="45"/>
        <v>13948.08</v>
      </c>
      <c r="W147" s="30">
        <f t="shared" si="45"/>
        <v>28641.4</v>
      </c>
      <c r="X147" s="30">
        <f t="shared" si="44"/>
        <v>17063.22</v>
      </c>
      <c r="Y147" s="30">
        <f>Y148+Y156</f>
        <v>18685.13</v>
      </c>
      <c r="Z147" s="249">
        <f>Z148+Z156</f>
        <v>16986.47</v>
      </c>
      <c r="AA147" s="30">
        <f>AA148+AA156</f>
        <v>1889.1</v>
      </c>
      <c r="AB147" s="30">
        <f t="shared" si="44"/>
        <v>10461.06</v>
      </c>
      <c r="AC147" s="30">
        <f t="shared" si="44"/>
        <v>0</v>
      </c>
      <c r="AD147" s="30">
        <f t="shared" si="44"/>
        <v>0</v>
      </c>
    </row>
    <row r="148" spans="1:31" x14ac:dyDescent="0.25">
      <c r="A148" s="80"/>
      <c r="B148" s="18" t="s">
        <v>22</v>
      </c>
      <c r="C148" s="20"/>
      <c r="D148" s="18" t="s">
        <v>348</v>
      </c>
      <c r="E148" s="147" t="s">
        <v>349</v>
      </c>
      <c r="F148" s="158"/>
      <c r="G148" s="18"/>
      <c r="H148" s="18"/>
      <c r="I148" s="183"/>
      <c r="J148" s="171"/>
      <c r="K148" s="18"/>
      <c r="L148" s="18"/>
      <c r="M148" s="147"/>
      <c r="N148" s="20"/>
      <c r="O148" s="21">
        <f>SUM(O149:O155)</f>
        <v>29325</v>
      </c>
      <c r="P148" s="21">
        <f>SUM(P149:P155)</f>
        <v>20285</v>
      </c>
      <c r="Q148" s="21">
        <f>SUM(Q149:Q155)</f>
        <v>19685.12</v>
      </c>
      <c r="R148" s="21">
        <f>SUM(R149:R155)</f>
        <v>15438.5</v>
      </c>
      <c r="S148" s="21">
        <f>SUM(S149:S155)</f>
        <v>21500</v>
      </c>
      <c r="T148" s="21">
        <f>SUM(T149:T154)</f>
        <v>13948.08</v>
      </c>
      <c r="U148" s="21">
        <f>SUM(U149:U154)</f>
        <v>17287.68</v>
      </c>
      <c r="V148" s="21">
        <f>SUM(V149:V154)</f>
        <v>13948.08</v>
      </c>
      <c r="W148" s="21">
        <f>SUM(W149:W155)</f>
        <v>27625</v>
      </c>
      <c r="X148" s="21">
        <f>SUM(X149:X155)</f>
        <v>17063.22</v>
      </c>
      <c r="Y148" s="21">
        <f>SUM(Y149:Y155)</f>
        <v>18685.13</v>
      </c>
      <c r="Z148" s="245">
        <f>SUM(Z149:Z155)</f>
        <v>16986.47</v>
      </c>
      <c r="AA148" s="21">
        <f>SUM(AA149:AA155)</f>
        <v>0</v>
      </c>
      <c r="AB148" s="21">
        <f>SUM(AB149:AB154)</f>
        <v>10461.06</v>
      </c>
      <c r="AC148" s="21">
        <f t="shared" ref="AC148:AD148" si="46">SUM(AC149:AC151)</f>
        <v>0</v>
      </c>
      <c r="AD148" s="21">
        <f t="shared" si="46"/>
        <v>0</v>
      </c>
    </row>
    <row r="149" spans="1:31" x14ac:dyDescent="0.25">
      <c r="A149" s="80"/>
      <c r="B149" s="17"/>
      <c r="C149" s="22" t="s">
        <v>26</v>
      </c>
      <c r="D149" s="22" t="s">
        <v>350</v>
      </c>
      <c r="E149" s="145"/>
      <c r="F149" s="156"/>
      <c r="G149" s="22"/>
      <c r="H149" s="22"/>
      <c r="I149" s="181"/>
      <c r="J149" s="78" t="s">
        <v>31</v>
      </c>
      <c r="K149" s="77" t="s">
        <v>32</v>
      </c>
      <c r="L149" s="77" t="s">
        <v>32</v>
      </c>
      <c r="M149" s="145"/>
      <c r="N149" s="77" t="s">
        <v>351</v>
      </c>
      <c r="O149" s="23">
        <v>0</v>
      </c>
      <c r="P149" s="23">
        <v>0</v>
      </c>
      <c r="Q149" s="23">
        <v>0</v>
      </c>
      <c r="R149" s="23">
        <v>0</v>
      </c>
      <c r="S149" s="33">
        <v>0</v>
      </c>
      <c r="T149" s="33">
        <v>0</v>
      </c>
      <c r="U149" s="23">
        <v>0</v>
      </c>
      <c r="V149" s="33">
        <v>0</v>
      </c>
      <c r="W149" s="23">
        <v>0</v>
      </c>
      <c r="X149" s="23">
        <v>0</v>
      </c>
      <c r="Y149" s="23"/>
      <c r="Z149" s="246"/>
      <c r="AA149" s="23"/>
      <c r="AB149" s="23"/>
      <c r="AC149" s="23"/>
      <c r="AD149" s="23"/>
    </row>
    <row r="150" spans="1:31" x14ac:dyDescent="0.25">
      <c r="A150" s="80"/>
      <c r="B150" s="17"/>
      <c r="C150" s="22" t="s">
        <v>34</v>
      </c>
      <c r="D150" s="22" t="s">
        <v>352</v>
      </c>
      <c r="E150" s="145"/>
      <c r="F150" s="156"/>
      <c r="G150" s="22"/>
      <c r="H150" s="22"/>
      <c r="I150" s="181"/>
      <c r="J150" s="191" t="s">
        <v>51</v>
      </c>
      <c r="K150" s="78" t="s">
        <v>31</v>
      </c>
      <c r="L150" s="77" t="s">
        <v>32</v>
      </c>
      <c r="M150" s="145"/>
      <c r="N150" s="77" t="s">
        <v>353</v>
      </c>
      <c r="O150" s="23">
        <v>500</v>
      </c>
      <c r="P150" s="23">
        <v>400</v>
      </c>
      <c r="Q150" s="23">
        <v>500</v>
      </c>
      <c r="R150" s="23">
        <v>500</v>
      </c>
      <c r="S150" s="23">
        <v>500</v>
      </c>
      <c r="T150" s="23">
        <v>0</v>
      </c>
      <c r="U150" s="23">
        <v>550</v>
      </c>
      <c r="V150" s="23">
        <v>0</v>
      </c>
      <c r="W150" s="23">
        <v>0</v>
      </c>
      <c r="X150" s="23">
        <v>0</v>
      </c>
      <c r="Y150" s="23"/>
      <c r="Z150" s="246"/>
      <c r="AA150" s="23"/>
      <c r="AB150" s="23"/>
      <c r="AC150" s="23"/>
      <c r="AD150" s="23"/>
    </row>
    <row r="151" spans="1:31" x14ac:dyDescent="0.25">
      <c r="A151" s="80"/>
      <c r="B151" s="17"/>
      <c r="C151" s="22" t="s">
        <v>38</v>
      </c>
      <c r="D151" s="22" t="s">
        <v>354</v>
      </c>
      <c r="E151" s="145"/>
      <c r="F151" s="156" t="s">
        <v>253</v>
      </c>
      <c r="G151" s="22" t="s">
        <v>253</v>
      </c>
      <c r="H151" s="22" t="s">
        <v>355</v>
      </c>
      <c r="I151" s="181"/>
      <c r="J151" s="77" t="s">
        <v>32</v>
      </c>
      <c r="K151" s="77" t="s">
        <v>32</v>
      </c>
      <c r="L151" s="77" t="s">
        <v>32</v>
      </c>
      <c r="M151" s="145"/>
      <c r="N151" s="77" t="s">
        <v>356</v>
      </c>
      <c r="O151" s="23">
        <v>700</v>
      </c>
      <c r="P151" s="23">
        <v>750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/>
      <c r="Z151" s="246"/>
      <c r="AA151" s="23"/>
      <c r="AB151" s="23"/>
      <c r="AC151" s="23"/>
      <c r="AD151" s="23"/>
    </row>
    <row r="152" spans="1:31" x14ac:dyDescent="0.25">
      <c r="A152" s="80"/>
      <c r="B152" s="17"/>
      <c r="C152" s="22" t="s">
        <v>42</v>
      </c>
      <c r="D152" s="22" t="s">
        <v>357</v>
      </c>
      <c r="E152" s="145"/>
      <c r="F152" s="156"/>
      <c r="G152" s="22" t="s">
        <v>250</v>
      </c>
      <c r="H152" s="22" t="s">
        <v>250</v>
      </c>
      <c r="I152" s="181"/>
      <c r="J152" s="77" t="s">
        <v>32</v>
      </c>
      <c r="K152" s="77" t="s">
        <v>32</v>
      </c>
      <c r="L152" s="77" t="s">
        <v>32</v>
      </c>
      <c r="M152" s="145"/>
      <c r="N152" s="77" t="s">
        <v>358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/>
      <c r="Z152" s="246"/>
      <c r="AA152" s="23"/>
      <c r="AB152" s="23"/>
      <c r="AC152" s="23"/>
      <c r="AD152" s="23"/>
    </row>
    <row r="153" spans="1:31" x14ac:dyDescent="0.25">
      <c r="A153" s="80"/>
      <c r="B153" s="17"/>
      <c r="C153" s="22" t="s">
        <v>133</v>
      </c>
      <c r="D153" s="22" t="s">
        <v>359</v>
      </c>
      <c r="E153" s="145"/>
      <c r="F153" s="156"/>
      <c r="G153" s="22" t="s">
        <v>28</v>
      </c>
      <c r="H153" s="22" t="s">
        <v>28</v>
      </c>
      <c r="I153" s="181"/>
      <c r="J153" s="77" t="s">
        <v>32</v>
      </c>
      <c r="K153" s="77" t="s">
        <v>32</v>
      </c>
      <c r="L153" s="77" t="s">
        <v>32</v>
      </c>
      <c r="M153" s="145"/>
      <c r="N153" s="77" t="s">
        <v>360</v>
      </c>
      <c r="O153" s="23">
        <v>500</v>
      </c>
      <c r="P153" s="23">
        <v>350</v>
      </c>
      <c r="Q153" s="23">
        <v>500</v>
      </c>
      <c r="R153" s="23">
        <v>500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/>
      <c r="Z153" s="246"/>
      <c r="AA153" s="23"/>
      <c r="AB153" s="23"/>
      <c r="AC153" s="23"/>
      <c r="AD153" s="23"/>
      <c r="AE153" s="5"/>
    </row>
    <row r="154" spans="1:31" x14ac:dyDescent="0.25">
      <c r="A154" s="80"/>
      <c r="B154" s="17"/>
      <c r="C154" s="22" t="s">
        <v>136</v>
      </c>
      <c r="D154" s="22" t="s">
        <v>361</v>
      </c>
      <c r="E154" s="145"/>
      <c r="F154" s="156"/>
      <c r="G154" s="22" t="s">
        <v>101</v>
      </c>
      <c r="H154" s="22" t="s">
        <v>101</v>
      </c>
      <c r="I154" s="181"/>
      <c r="J154" s="77" t="s">
        <v>32</v>
      </c>
      <c r="K154" s="77" t="s">
        <v>32</v>
      </c>
      <c r="L154" s="77" t="s">
        <v>32</v>
      </c>
      <c r="M154" s="145"/>
      <c r="N154" s="77" t="s">
        <v>362</v>
      </c>
      <c r="O154" s="23">
        <v>27625</v>
      </c>
      <c r="P154" s="23">
        <v>18785</v>
      </c>
      <c r="Q154" s="23">
        <v>18685.12</v>
      </c>
      <c r="R154" s="23">
        <v>14438.5</v>
      </c>
      <c r="S154" s="34">
        <v>21000</v>
      </c>
      <c r="T154" s="262">
        <v>13948.08</v>
      </c>
      <c r="U154" s="34">
        <v>16737.68</v>
      </c>
      <c r="V154" s="34">
        <v>13948.08</v>
      </c>
      <c r="W154" s="23">
        <v>27625</v>
      </c>
      <c r="X154" s="23">
        <v>17063.22</v>
      </c>
      <c r="Y154" s="23">
        <v>18685.13</v>
      </c>
      <c r="Z154" s="246">
        <v>16986.47</v>
      </c>
      <c r="AA154" s="23"/>
      <c r="AB154" s="23">
        <v>10461.06</v>
      </c>
      <c r="AC154" s="23"/>
      <c r="AD154" s="23"/>
      <c r="AE154" s="5"/>
    </row>
    <row r="155" spans="1:31" x14ac:dyDescent="0.25">
      <c r="A155" s="80"/>
      <c r="B155" s="17"/>
      <c r="C155" s="22" t="s">
        <v>139</v>
      </c>
      <c r="D155" s="35" t="s">
        <v>363</v>
      </c>
      <c r="E155" s="145"/>
      <c r="F155" s="156"/>
      <c r="G155" s="22"/>
      <c r="H155" s="22"/>
      <c r="I155" s="181"/>
      <c r="J155" s="173"/>
      <c r="K155" s="22"/>
      <c r="L155" s="22"/>
      <c r="M155" s="145"/>
      <c r="N155" s="22"/>
      <c r="O155" s="23">
        <v>0</v>
      </c>
      <c r="P155" s="23">
        <v>0</v>
      </c>
      <c r="Q155" s="23">
        <v>0</v>
      </c>
      <c r="R155" s="23">
        <v>0</v>
      </c>
      <c r="S155" s="23"/>
      <c r="T155" s="23"/>
      <c r="U155" s="23"/>
      <c r="V155" s="23"/>
      <c r="W155" s="23">
        <v>0</v>
      </c>
      <c r="X155" s="23">
        <v>0</v>
      </c>
      <c r="Y155" s="23"/>
      <c r="Z155" s="246"/>
      <c r="AA155" s="23"/>
      <c r="AB155" s="23"/>
      <c r="AC155" s="23"/>
      <c r="AD155" s="23"/>
      <c r="AE155" s="5"/>
    </row>
    <row r="156" spans="1:31" x14ac:dyDescent="0.25">
      <c r="A156" s="80"/>
      <c r="B156" s="18" t="s">
        <v>46</v>
      </c>
      <c r="C156" s="20"/>
      <c r="D156" s="18" t="s">
        <v>364</v>
      </c>
      <c r="E156" s="147"/>
      <c r="F156" s="158"/>
      <c r="G156" s="18"/>
      <c r="H156" s="18"/>
      <c r="I156" s="183"/>
      <c r="J156" s="171"/>
      <c r="K156" s="18"/>
      <c r="L156" s="18"/>
      <c r="M156" s="147"/>
      <c r="N156" s="20"/>
      <c r="O156" s="21">
        <f t="shared" ref="O156:X156" si="47">SUM(O157:O159)</f>
        <v>3175</v>
      </c>
      <c r="P156" s="21">
        <f t="shared" si="47"/>
        <v>2400</v>
      </c>
      <c r="Q156" s="21">
        <f>SUM(Q157:Q159)</f>
        <v>7925</v>
      </c>
      <c r="R156" s="21">
        <f>SUM(R157:R159)</f>
        <v>1547.97</v>
      </c>
      <c r="S156" s="21">
        <f>SUM(S157:S159)</f>
        <v>6000</v>
      </c>
      <c r="T156" s="21">
        <f t="shared" si="47"/>
        <v>0</v>
      </c>
      <c r="U156" s="21">
        <f>SUM(U157:U159)</f>
        <v>3000</v>
      </c>
      <c r="V156" s="21">
        <f>SUM(V157:V159)</f>
        <v>0</v>
      </c>
      <c r="W156" s="21">
        <f>SUM(W157:W159)</f>
        <v>1016.4</v>
      </c>
      <c r="X156" s="21">
        <f t="shared" si="47"/>
        <v>0</v>
      </c>
      <c r="Y156" s="21">
        <f>SUM(Y157:Y160)</f>
        <v>0</v>
      </c>
      <c r="Z156" s="245">
        <f>SUM(Z157:Z160)</f>
        <v>0</v>
      </c>
      <c r="AA156" s="21">
        <f>SUM(AA157:AA159)</f>
        <v>1889.1</v>
      </c>
      <c r="AB156" s="21">
        <f t="shared" ref="AB156" si="48">SUM(AB157:AB159)</f>
        <v>0</v>
      </c>
      <c r="AC156" s="21">
        <f t="shared" ref="AC156:AD156" si="49">SUM(AC157:AC168)</f>
        <v>0</v>
      </c>
      <c r="AD156" s="21">
        <f t="shared" si="49"/>
        <v>0</v>
      </c>
      <c r="AE156" s="5"/>
    </row>
    <row r="157" spans="1:31" ht="30" x14ac:dyDescent="0.25">
      <c r="A157" s="80"/>
      <c r="B157" s="17"/>
      <c r="C157" s="22" t="s">
        <v>26</v>
      </c>
      <c r="D157" s="22" t="s">
        <v>365</v>
      </c>
      <c r="E157" s="145"/>
      <c r="F157" s="156"/>
      <c r="G157" s="22" t="s">
        <v>40</v>
      </c>
      <c r="H157" s="22" t="s">
        <v>40</v>
      </c>
      <c r="I157" s="181"/>
      <c r="J157" s="78" t="s">
        <v>31</v>
      </c>
      <c r="K157" s="78" t="s">
        <v>31</v>
      </c>
      <c r="L157" s="78" t="s">
        <v>31</v>
      </c>
      <c r="M157" s="145"/>
      <c r="N157" s="77" t="s">
        <v>366</v>
      </c>
      <c r="O157" s="23">
        <v>750</v>
      </c>
      <c r="P157" s="23">
        <v>600</v>
      </c>
      <c r="Q157" s="23">
        <v>750</v>
      </c>
      <c r="R157" s="23">
        <v>750</v>
      </c>
      <c r="S157" s="23">
        <v>0</v>
      </c>
      <c r="T157" s="23">
        <v>0</v>
      </c>
      <c r="U157" s="23">
        <v>0</v>
      </c>
      <c r="V157" s="23">
        <v>0</v>
      </c>
      <c r="W157" s="23">
        <v>1016.4</v>
      </c>
      <c r="X157" s="23">
        <v>0</v>
      </c>
      <c r="Y157" s="23"/>
      <c r="Z157" s="246"/>
      <c r="AA157" s="23"/>
      <c r="AB157" s="23"/>
      <c r="AC157" s="23"/>
      <c r="AD157" s="23"/>
    </row>
    <row r="158" spans="1:31" ht="31.5" customHeight="1" x14ac:dyDescent="0.25">
      <c r="A158" s="80"/>
      <c r="B158" s="17"/>
      <c r="C158" s="22" t="s">
        <v>34</v>
      </c>
      <c r="D158" s="22" t="s">
        <v>367</v>
      </c>
      <c r="E158" s="145"/>
      <c r="F158" s="156"/>
      <c r="G158" s="22" t="s">
        <v>40</v>
      </c>
      <c r="H158" s="22" t="s">
        <v>40</v>
      </c>
      <c r="I158" s="181"/>
      <c r="J158" s="78" t="s">
        <v>31</v>
      </c>
      <c r="K158" s="78" t="s">
        <v>31</v>
      </c>
      <c r="L158" s="78" t="s">
        <v>31</v>
      </c>
      <c r="M158" s="145"/>
      <c r="N158" s="77" t="s">
        <v>368</v>
      </c>
      <c r="O158" s="23">
        <v>1250</v>
      </c>
      <c r="P158" s="23">
        <v>800</v>
      </c>
      <c r="Q158" s="23">
        <v>6000</v>
      </c>
      <c r="R158" s="23">
        <v>500</v>
      </c>
      <c r="S158" s="23">
        <v>6000</v>
      </c>
      <c r="T158" s="23">
        <v>0</v>
      </c>
      <c r="U158" s="23">
        <v>3000</v>
      </c>
      <c r="V158" s="23">
        <v>0</v>
      </c>
      <c r="W158" s="23">
        <v>0</v>
      </c>
      <c r="X158" s="23">
        <v>0</v>
      </c>
      <c r="Y158" s="23"/>
      <c r="Z158" s="246"/>
      <c r="AA158" s="23">
        <v>1889.1</v>
      </c>
      <c r="AB158" s="23"/>
      <c r="AC158" s="23"/>
      <c r="AD158" s="23"/>
    </row>
    <row r="159" spans="1:31" x14ac:dyDescent="0.25">
      <c r="A159" s="80"/>
      <c r="B159" s="17"/>
      <c r="C159" s="22" t="s">
        <v>38</v>
      </c>
      <c r="D159" s="22" t="s">
        <v>369</v>
      </c>
      <c r="E159" s="145"/>
      <c r="F159" s="156"/>
      <c r="G159" s="22" t="s">
        <v>40</v>
      </c>
      <c r="H159" s="22" t="s">
        <v>40</v>
      </c>
      <c r="I159" s="181"/>
      <c r="J159" s="78" t="s">
        <v>31</v>
      </c>
      <c r="K159" s="78" t="s">
        <v>31</v>
      </c>
      <c r="L159" s="78" t="s">
        <v>31</v>
      </c>
      <c r="M159" s="145"/>
      <c r="N159" s="77" t="s">
        <v>370</v>
      </c>
      <c r="O159" s="23">
        <v>1175</v>
      </c>
      <c r="P159" s="23">
        <v>1000</v>
      </c>
      <c r="Q159" s="23">
        <v>1175</v>
      </c>
      <c r="R159" s="23">
        <v>297.97000000000003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/>
      <c r="Z159" s="246"/>
      <c r="AA159" s="23"/>
      <c r="AB159" s="23"/>
      <c r="AC159" s="23"/>
      <c r="AD159" s="23"/>
      <c r="AE159" s="5"/>
    </row>
    <row r="160" spans="1:31" x14ac:dyDescent="0.25">
      <c r="A160" s="17"/>
      <c r="B160" s="17"/>
      <c r="C160" s="17"/>
      <c r="D160" s="17"/>
      <c r="E160" s="144"/>
      <c r="F160" s="155"/>
      <c r="G160" s="17"/>
      <c r="H160" s="17"/>
      <c r="I160" s="180"/>
      <c r="J160" s="172"/>
      <c r="K160" s="17"/>
      <c r="L160" s="17"/>
      <c r="M160" s="144"/>
      <c r="N160" s="17"/>
      <c r="O160" s="36"/>
      <c r="P160" s="36"/>
      <c r="Q160" s="37"/>
      <c r="R160" s="37"/>
      <c r="S160" s="37"/>
      <c r="T160" s="37"/>
      <c r="U160" s="37"/>
      <c r="V160" s="37"/>
      <c r="W160" s="37"/>
      <c r="X160" s="37"/>
      <c r="Y160" s="37"/>
      <c r="Z160" s="251"/>
      <c r="AA160" s="37"/>
      <c r="AB160" s="37"/>
      <c r="AC160" s="37"/>
      <c r="AD160" s="37"/>
      <c r="AE160" s="5"/>
    </row>
    <row r="161" spans="1:30" ht="15" customHeight="1" x14ac:dyDescent="0.25">
      <c r="A161" s="278" t="s">
        <v>371</v>
      </c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80"/>
    </row>
    <row r="162" spans="1:30" x14ac:dyDescent="0.25">
      <c r="A162" s="80" t="s">
        <v>372</v>
      </c>
      <c r="B162" s="38" t="s">
        <v>373</v>
      </c>
      <c r="C162" s="39"/>
      <c r="D162" s="39" t="s">
        <v>374</v>
      </c>
      <c r="E162" s="149"/>
      <c r="F162" s="160"/>
      <c r="G162" s="39"/>
      <c r="H162" s="39"/>
      <c r="I162" s="185"/>
      <c r="J162" s="175"/>
      <c r="K162" s="39"/>
      <c r="L162" s="39"/>
      <c r="M162" s="149"/>
      <c r="N162" s="39" t="s">
        <v>375</v>
      </c>
      <c r="O162" s="40">
        <v>20000</v>
      </c>
      <c r="P162" s="40">
        <v>0</v>
      </c>
      <c r="Q162" s="40">
        <v>16000</v>
      </c>
      <c r="R162" s="40">
        <v>0</v>
      </c>
      <c r="S162" s="41">
        <v>16300</v>
      </c>
      <c r="T162" s="40"/>
      <c r="U162" s="40">
        <v>17000</v>
      </c>
      <c r="V162" s="40">
        <v>0</v>
      </c>
      <c r="W162" s="40">
        <v>10470.09</v>
      </c>
      <c r="X162" s="40">
        <v>2502.3000000000002</v>
      </c>
      <c r="Y162" s="40">
        <v>23029.15</v>
      </c>
      <c r="Z162" s="252"/>
      <c r="AA162" s="40">
        <v>13829.53</v>
      </c>
      <c r="AB162" s="40"/>
      <c r="AC162" s="40"/>
      <c r="AD162" s="40"/>
    </row>
    <row r="163" spans="1:30" x14ac:dyDescent="0.25">
      <c r="A163" s="81"/>
      <c r="B163" s="43" t="s">
        <v>376</v>
      </c>
      <c r="C163" s="39"/>
      <c r="D163" s="39" t="s">
        <v>377</v>
      </c>
      <c r="E163" s="149"/>
      <c r="F163" s="160"/>
      <c r="G163" s="39"/>
      <c r="H163" s="39"/>
      <c r="I163" s="185"/>
      <c r="J163" s="175"/>
      <c r="K163" s="39"/>
      <c r="L163" s="39"/>
      <c r="M163" s="149"/>
      <c r="N163" s="39" t="s">
        <v>378</v>
      </c>
      <c r="O163" s="40">
        <v>25500</v>
      </c>
      <c r="P163" s="40">
        <v>0</v>
      </c>
      <c r="Q163" s="40">
        <v>10500</v>
      </c>
      <c r="R163" s="40">
        <v>0</v>
      </c>
      <c r="S163" s="41">
        <v>13765</v>
      </c>
      <c r="T163" s="40"/>
      <c r="U163" s="40">
        <v>12506</v>
      </c>
      <c r="V163" s="40">
        <v>0</v>
      </c>
      <c r="W163" s="40">
        <v>24668.32</v>
      </c>
      <c r="X163" s="40">
        <v>206.24</v>
      </c>
      <c r="Y163" s="40">
        <v>12561.96</v>
      </c>
      <c r="Z163" s="252"/>
      <c r="AA163" s="40">
        <v>9613.25</v>
      </c>
      <c r="AB163" s="40"/>
      <c r="AC163" s="40"/>
      <c r="AD163" s="40"/>
    </row>
    <row r="164" spans="1:30" x14ac:dyDescent="0.25">
      <c r="A164" s="81"/>
      <c r="B164" s="43" t="s">
        <v>379</v>
      </c>
      <c r="C164" s="39"/>
      <c r="D164" s="39" t="s">
        <v>380</v>
      </c>
      <c r="E164" s="149"/>
      <c r="F164" s="160"/>
      <c r="G164" s="39"/>
      <c r="H164" s="39"/>
      <c r="I164" s="185"/>
      <c r="J164" s="175"/>
      <c r="K164" s="39"/>
      <c r="L164" s="39"/>
      <c r="M164" s="149"/>
      <c r="N164" s="39"/>
      <c r="O164" s="40">
        <f>SUM(O165:O171)</f>
        <v>43100</v>
      </c>
      <c r="P164" s="40">
        <f>SUM(P165:P171)</f>
        <v>0</v>
      </c>
      <c r="Q164" s="40">
        <f>SUM(Q165:Q171)</f>
        <v>43600</v>
      </c>
      <c r="R164" s="40">
        <f>SUM(R165:R171)</f>
        <v>0</v>
      </c>
      <c r="S164" s="41">
        <f>SUM(S165:S171)</f>
        <v>43410</v>
      </c>
      <c r="T164" s="41"/>
      <c r="U164" s="40">
        <f>SUM(U165:U171)</f>
        <v>47410</v>
      </c>
      <c r="V164" s="40">
        <v>0</v>
      </c>
      <c r="W164" s="40">
        <f>SUM(W165:W171)</f>
        <v>42677.380000000005</v>
      </c>
      <c r="X164" s="40">
        <f>SUM(X165:X171)</f>
        <v>10513.189999999999</v>
      </c>
      <c r="Y164" s="40">
        <f>SUM(Y165:Y171)</f>
        <v>30041.02</v>
      </c>
      <c r="Z164" s="252">
        <f>SUM(Z165:Z171)</f>
        <v>0</v>
      </c>
      <c r="AA164" s="41">
        <f>SUM(AA165:AA171)</f>
        <v>34296.94</v>
      </c>
      <c r="AB164" s="40"/>
      <c r="AC164" s="40"/>
      <c r="AD164" s="40"/>
    </row>
    <row r="165" spans="1:30" x14ac:dyDescent="0.25">
      <c r="A165" s="81"/>
      <c r="B165" s="42"/>
      <c r="C165" s="22"/>
      <c r="D165" s="44" t="s">
        <v>381</v>
      </c>
      <c r="E165" s="145"/>
      <c r="F165" s="156"/>
      <c r="G165" s="22"/>
      <c r="H165" s="22"/>
      <c r="I165" s="181"/>
      <c r="J165" s="173"/>
      <c r="K165" s="22"/>
      <c r="L165" s="22"/>
      <c r="M165" s="145"/>
      <c r="N165" s="22" t="s">
        <v>382</v>
      </c>
      <c r="O165" s="23">
        <v>500</v>
      </c>
      <c r="P165" s="23">
        <v>0</v>
      </c>
      <c r="Q165" s="23">
        <v>500</v>
      </c>
      <c r="R165" s="23">
        <v>0</v>
      </c>
      <c r="S165" s="29">
        <v>500</v>
      </c>
      <c r="T165" s="31"/>
      <c r="U165" s="23">
        <v>500</v>
      </c>
      <c r="V165" s="31"/>
      <c r="W165" s="23">
        <v>928.62</v>
      </c>
      <c r="X165" s="23">
        <v>464.31</v>
      </c>
      <c r="Y165" s="23">
        <v>464.31</v>
      </c>
      <c r="Z165" s="250"/>
      <c r="AA165" s="23">
        <v>464.31</v>
      </c>
      <c r="AB165" s="23"/>
      <c r="AC165" s="31"/>
      <c r="AD165" s="31"/>
    </row>
    <row r="166" spans="1:30" x14ac:dyDescent="0.25">
      <c r="A166" s="81"/>
      <c r="B166" s="42"/>
      <c r="C166" s="22"/>
      <c r="D166" s="17" t="s">
        <v>383</v>
      </c>
      <c r="E166" s="145"/>
      <c r="F166" s="156"/>
      <c r="G166" s="22"/>
      <c r="H166" s="22"/>
      <c r="I166" s="181"/>
      <c r="J166" s="173"/>
      <c r="K166" s="22"/>
      <c r="L166" s="22"/>
      <c r="M166" s="145"/>
      <c r="N166" s="22" t="s">
        <v>384</v>
      </c>
      <c r="O166" s="23">
        <v>1100</v>
      </c>
      <c r="P166" s="23">
        <v>0</v>
      </c>
      <c r="Q166" s="23">
        <v>1100</v>
      </c>
      <c r="R166" s="23">
        <v>0</v>
      </c>
      <c r="S166" s="29">
        <v>1100</v>
      </c>
      <c r="T166" s="31"/>
      <c r="U166" s="23">
        <v>1100</v>
      </c>
      <c r="V166" s="31"/>
      <c r="W166" s="23">
        <v>2130.38</v>
      </c>
      <c r="X166" s="23">
        <v>1065.19</v>
      </c>
      <c r="Y166" s="23">
        <v>1065.19</v>
      </c>
      <c r="Z166" s="250"/>
      <c r="AA166" s="23">
        <v>796.71</v>
      </c>
      <c r="AB166" s="23"/>
      <c r="AC166" s="31"/>
      <c r="AD166" s="31"/>
    </row>
    <row r="167" spans="1:30" x14ac:dyDescent="0.25">
      <c r="A167" s="81"/>
      <c r="B167" s="42"/>
      <c r="C167" s="22"/>
      <c r="D167" s="44" t="s">
        <v>385</v>
      </c>
      <c r="E167" s="145"/>
      <c r="F167" s="156"/>
      <c r="G167" s="22"/>
      <c r="H167" s="22"/>
      <c r="I167" s="181"/>
      <c r="J167" s="173"/>
      <c r="K167" s="22"/>
      <c r="L167" s="22"/>
      <c r="M167" s="145"/>
      <c r="N167" s="22" t="s">
        <v>386</v>
      </c>
      <c r="O167" s="23">
        <v>200</v>
      </c>
      <c r="P167" s="23">
        <v>0</v>
      </c>
      <c r="Q167" s="23">
        <v>200</v>
      </c>
      <c r="R167" s="23">
        <v>0</v>
      </c>
      <c r="S167" s="29">
        <v>350</v>
      </c>
      <c r="T167" s="31"/>
      <c r="U167" s="23">
        <v>350</v>
      </c>
      <c r="V167" s="31"/>
      <c r="W167" s="23">
        <v>350.15</v>
      </c>
      <c r="X167" s="23">
        <v>329.99</v>
      </c>
      <c r="Y167" s="23">
        <v>346</v>
      </c>
      <c r="Z167" s="250"/>
      <c r="AA167" s="23">
        <v>260.92</v>
      </c>
      <c r="AB167" s="23"/>
      <c r="AC167" s="31"/>
      <c r="AD167" s="31"/>
    </row>
    <row r="168" spans="1:30" x14ac:dyDescent="0.25">
      <c r="A168" s="81"/>
      <c r="B168" s="42"/>
      <c r="C168" s="22"/>
      <c r="D168" s="44" t="s">
        <v>387</v>
      </c>
      <c r="E168" s="145"/>
      <c r="F168" s="156"/>
      <c r="G168" s="22"/>
      <c r="H168" s="22"/>
      <c r="I168" s="181"/>
      <c r="J168" s="173"/>
      <c r="K168" s="22"/>
      <c r="L168" s="22"/>
      <c r="M168" s="145"/>
      <c r="N168" s="22" t="s">
        <v>388</v>
      </c>
      <c r="O168" s="23">
        <v>40500</v>
      </c>
      <c r="P168" s="23">
        <v>0</v>
      </c>
      <c r="Q168" s="23">
        <v>40500</v>
      </c>
      <c r="R168" s="23">
        <v>0</v>
      </c>
      <c r="S168" s="29">
        <v>41000</v>
      </c>
      <c r="T168" s="31"/>
      <c r="U168" s="23">
        <v>45000</v>
      </c>
      <c r="V168" s="31"/>
      <c r="W168" s="23">
        <v>38594.69</v>
      </c>
      <c r="X168" s="23">
        <v>8193.75</v>
      </c>
      <c r="Y168" s="23">
        <v>27992.5</v>
      </c>
      <c r="Z168" s="246"/>
      <c r="AA168" s="23">
        <v>32775</v>
      </c>
      <c r="AB168" s="23"/>
      <c r="AC168" s="31"/>
      <c r="AD168" s="31"/>
    </row>
    <row r="169" spans="1:30" x14ac:dyDescent="0.25">
      <c r="A169" s="81"/>
      <c r="B169" s="42"/>
      <c r="C169" s="22"/>
      <c r="D169" s="44" t="s">
        <v>389</v>
      </c>
      <c r="E169" s="145"/>
      <c r="F169" s="156"/>
      <c r="G169" s="22"/>
      <c r="H169" s="22"/>
      <c r="I169" s="181"/>
      <c r="J169" s="173"/>
      <c r="K169" s="22"/>
      <c r="L169" s="22"/>
      <c r="M169" s="145"/>
      <c r="N169" s="22" t="s">
        <v>390</v>
      </c>
      <c r="O169" s="23">
        <v>300</v>
      </c>
      <c r="P169" s="23">
        <v>0</v>
      </c>
      <c r="Q169" s="23">
        <v>800</v>
      </c>
      <c r="R169" s="23">
        <v>0</v>
      </c>
      <c r="S169" s="29">
        <v>300</v>
      </c>
      <c r="T169" s="31"/>
      <c r="U169" s="23">
        <v>300</v>
      </c>
      <c r="V169" s="31"/>
      <c r="W169" s="23">
        <v>519.03</v>
      </c>
      <c r="X169" s="23">
        <v>291.14</v>
      </c>
      <c r="Y169" s="23">
        <v>313.23</v>
      </c>
      <c r="Z169" s="250"/>
      <c r="AA169" s="23"/>
      <c r="AB169" s="23"/>
      <c r="AC169" s="31"/>
      <c r="AD169" s="31"/>
    </row>
    <row r="170" spans="1:30" x14ac:dyDescent="0.25">
      <c r="A170" s="81"/>
      <c r="B170" s="42"/>
      <c r="C170" s="22"/>
      <c r="D170" s="44" t="s">
        <v>391</v>
      </c>
      <c r="E170" s="145"/>
      <c r="F170" s="156"/>
      <c r="G170" s="22"/>
      <c r="H170" s="22"/>
      <c r="I170" s="181"/>
      <c r="J170" s="173"/>
      <c r="K170" s="22"/>
      <c r="L170" s="22"/>
      <c r="M170" s="145"/>
      <c r="N170" s="22" t="s">
        <v>392</v>
      </c>
      <c r="O170" s="23">
        <v>300</v>
      </c>
      <c r="P170" s="23">
        <v>0</v>
      </c>
      <c r="Q170" s="23">
        <v>300</v>
      </c>
      <c r="R170" s="23">
        <v>0</v>
      </c>
      <c r="S170" s="29">
        <v>160</v>
      </c>
      <c r="T170" s="31"/>
      <c r="U170" s="23">
        <v>160</v>
      </c>
      <c r="V170" s="31"/>
      <c r="W170" s="23">
        <v>154.51</v>
      </c>
      <c r="X170" s="23">
        <v>168.81</v>
      </c>
      <c r="Y170" s="23">
        <v>-140.21</v>
      </c>
      <c r="Z170" s="250"/>
      <c r="AA170" s="23"/>
      <c r="AB170" s="23"/>
      <c r="AC170" s="31"/>
      <c r="AD170" s="31"/>
    </row>
    <row r="171" spans="1:30" x14ac:dyDescent="0.25">
      <c r="A171" s="81"/>
      <c r="B171" s="28"/>
      <c r="C171" s="22"/>
      <c r="D171" s="44" t="s">
        <v>393</v>
      </c>
      <c r="E171" s="145"/>
      <c r="F171" s="156"/>
      <c r="G171" s="22"/>
      <c r="H171" s="22"/>
      <c r="I171" s="181"/>
      <c r="J171" s="173"/>
      <c r="K171" s="22"/>
      <c r="L171" s="22"/>
      <c r="M171" s="145"/>
      <c r="N171" s="22" t="s">
        <v>392</v>
      </c>
      <c r="O171" s="23">
        <v>200</v>
      </c>
      <c r="P171" s="23">
        <v>0</v>
      </c>
      <c r="Q171" s="23">
        <v>200</v>
      </c>
      <c r="R171" s="23">
        <v>0</v>
      </c>
      <c r="S171" s="29"/>
      <c r="T171" s="23"/>
      <c r="U171" s="23">
        <v>0</v>
      </c>
      <c r="V171" s="23"/>
      <c r="W171" s="23">
        <v>0</v>
      </c>
      <c r="X171" s="23">
        <v>0</v>
      </c>
      <c r="Y171" s="23"/>
      <c r="Z171" s="246"/>
      <c r="AA171" s="23"/>
      <c r="AB171" s="23"/>
      <c r="AC171" s="23"/>
      <c r="AD171" s="23"/>
    </row>
    <row r="172" spans="1:30" x14ac:dyDescent="0.25">
      <c r="A172" s="81"/>
      <c r="B172" s="43" t="s">
        <v>394</v>
      </c>
      <c r="C172" s="39"/>
      <c r="D172" s="39" t="s">
        <v>395</v>
      </c>
      <c r="E172" s="149"/>
      <c r="F172" s="160"/>
      <c r="G172" s="39"/>
      <c r="H172" s="39"/>
      <c r="I172" s="185"/>
      <c r="J172" s="175"/>
      <c r="K172" s="39"/>
      <c r="L172" s="39"/>
      <c r="M172" s="149"/>
      <c r="N172" s="39" t="s">
        <v>394</v>
      </c>
      <c r="O172" s="40">
        <v>10000</v>
      </c>
      <c r="P172" s="40">
        <v>0</v>
      </c>
      <c r="Q172" s="40">
        <v>10000</v>
      </c>
      <c r="R172" s="40">
        <v>0</v>
      </c>
      <c r="S172" s="41">
        <v>9500</v>
      </c>
      <c r="T172" s="45"/>
      <c r="U172" s="40">
        <v>7000</v>
      </c>
      <c r="V172" s="40">
        <v>0</v>
      </c>
      <c r="W172" s="40">
        <v>3912.52</v>
      </c>
      <c r="X172" s="40">
        <v>1700</v>
      </c>
      <c r="Y172" s="40">
        <v>5728.65</v>
      </c>
      <c r="Z172" s="252"/>
      <c r="AA172" s="40">
        <v>2045.06</v>
      </c>
      <c r="AB172" s="40"/>
      <c r="AC172" s="23"/>
      <c r="AD172" s="23"/>
    </row>
    <row r="173" spans="1:30" x14ac:dyDescent="0.25">
      <c r="A173" s="81"/>
      <c r="B173" s="43" t="s">
        <v>396</v>
      </c>
      <c r="C173" s="39"/>
      <c r="D173" s="39" t="s">
        <v>397</v>
      </c>
      <c r="E173" s="149"/>
      <c r="F173" s="160"/>
      <c r="G173" s="39"/>
      <c r="H173" s="39"/>
      <c r="I173" s="185"/>
      <c r="J173" s="175"/>
      <c r="K173" s="39"/>
      <c r="L173" s="39"/>
      <c r="M173" s="149"/>
      <c r="N173" s="39" t="s">
        <v>398</v>
      </c>
      <c r="O173" s="40">
        <v>2200</v>
      </c>
      <c r="P173" s="40">
        <v>0</v>
      </c>
      <c r="Q173" s="40">
        <v>2200</v>
      </c>
      <c r="R173" s="40">
        <v>0</v>
      </c>
      <c r="S173" s="41">
        <v>2400</v>
      </c>
      <c r="T173" s="45"/>
      <c r="U173" s="40">
        <v>3150</v>
      </c>
      <c r="V173" s="40">
        <v>0</v>
      </c>
      <c r="W173" s="40">
        <v>2894</v>
      </c>
      <c r="X173" s="40">
        <v>0</v>
      </c>
      <c r="Y173" s="40">
        <v>1937.52</v>
      </c>
      <c r="Z173" s="252"/>
      <c r="AA173" s="40">
        <v>3027.6</v>
      </c>
      <c r="AB173" s="40"/>
      <c r="AC173" s="23"/>
      <c r="AD173" s="23"/>
    </row>
    <row r="174" spans="1:30" x14ac:dyDescent="0.25">
      <c r="A174" s="81"/>
      <c r="B174" s="43" t="s">
        <v>399</v>
      </c>
      <c r="C174" s="39"/>
      <c r="D174" s="39" t="s">
        <v>400</v>
      </c>
      <c r="E174" s="149"/>
      <c r="F174" s="160"/>
      <c r="G174" s="39"/>
      <c r="H174" s="39"/>
      <c r="I174" s="185"/>
      <c r="J174" s="175"/>
      <c r="K174" s="39"/>
      <c r="L174" s="39"/>
      <c r="M174" s="149"/>
      <c r="N174" s="39"/>
      <c r="O174" s="40">
        <f t="shared" ref="O174:W174" si="50">SUM(O175:O175)</f>
        <v>250</v>
      </c>
      <c r="P174" s="40">
        <f t="shared" si="50"/>
        <v>0</v>
      </c>
      <c r="Q174" s="40">
        <f>SUM(Q175:Q175)</f>
        <v>250</v>
      </c>
      <c r="R174" s="40">
        <f t="shared" si="50"/>
        <v>0</v>
      </c>
      <c r="S174" s="41">
        <f>S175</f>
        <v>250</v>
      </c>
      <c r="T174" s="41">
        <f t="shared" si="50"/>
        <v>0</v>
      </c>
      <c r="U174" s="40">
        <f t="shared" si="50"/>
        <v>250</v>
      </c>
      <c r="V174" s="40">
        <v>0</v>
      </c>
      <c r="W174" s="40">
        <f t="shared" si="50"/>
        <v>0</v>
      </c>
      <c r="X174" s="40">
        <v>0</v>
      </c>
      <c r="Y174" s="40"/>
      <c r="Z174" s="252"/>
      <c r="AA174" s="40"/>
      <c r="AB174" s="40"/>
      <c r="AC174" s="23"/>
      <c r="AD174" s="23"/>
    </row>
    <row r="175" spans="1:30" x14ac:dyDescent="0.25">
      <c r="A175" s="81"/>
      <c r="B175" s="28"/>
      <c r="C175" s="22"/>
      <c r="D175" s="44" t="s">
        <v>401</v>
      </c>
      <c r="E175" s="145"/>
      <c r="F175" s="156"/>
      <c r="G175" s="22"/>
      <c r="H175" s="22"/>
      <c r="I175" s="181"/>
      <c r="J175" s="173"/>
      <c r="K175" s="22"/>
      <c r="L175" s="22"/>
      <c r="M175" s="145"/>
      <c r="N175" s="22" t="s">
        <v>402</v>
      </c>
      <c r="O175" s="23">
        <v>250</v>
      </c>
      <c r="P175" s="23">
        <v>0</v>
      </c>
      <c r="Q175" s="23">
        <v>250</v>
      </c>
      <c r="R175" s="23">
        <v>0</v>
      </c>
      <c r="S175" s="29">
        <v>250</v>
      </c>
      <c r="T175" s="23"/>
      <c r="U175" s="23">
        <v>250</v>
      </c>
      <c r="V175" s="23"/>
      <c r="W175" s="23">
        <v>0</v>
      </c>
      <c r="X175" s="23">
        <v>0</v>
      </c>
      <c r="Y175" s="23"/>
      <c r="Z175" s="246"/>
      <c r="AA175" s="23"/>
      <c r="AB175" s="23"/>
      <c r="AC175" s="23"/>
      <c r="AD175" s="23"/>
    </row>
    <row r="176" spans="1:30" x14ac:dyDescent="0.25">
      <c r="A176" s="81"/>
      <c r="B176" s="43"/>
      <c r="C176" s="39"/>
      <c r="D176" s="39" t="s">
        <v>403</v>
      </c>
      <c r="E176" s="149"/>
      <c r="F176" s="160"/>
      <c r="G176" s="39"/>
      <c r="H176" s="39"/>
      <c r="I176" s="185"/>
      <c r="J176" s="175"/>
      <c r="K176" s="39"/>
      <c r="L176" s="39"/>
      <c r="M176" s="149"/>
      <c r="N176" s="39" t="s">
        <v>404</v>
      </c>
      <c r="O176" s="40">
        <v>7000</v>
      </c>
      <c r="P176" s="40">
        <v>0</v>
      </c>
      <c r="Q176" s="40">
        <v>7000</v>
      </c>
      <c r="R176" s="40">
        <v>0</v>
      </c>
      <c r="S176" s="41">
        <v>6000</v>
      </c>
      <c r="T176" s="40"/>
      <c r="U176" s="40">
        <v>4700</v>
      </c>
      <c r="V176" s="40">
        <v>0</v>
      </c>
      <c r="W176" s="40">
        <v>5500</v>
      </c>
      <c r="X176" s="40">
        <v>0</v>
      </c>
      <c r="Y176" s="40">
        <v>3694.01</v>
      </c>
      <c r="Z176" s="252"/>
      <c r="AA176" s="40">
        <v>453.86</v>
      </c>
      <c r="AB176" s="40"/>
      <c r="AC176" s="31"/>
      <c r="AD176" s="31"/>
    </row>
    <row r="177" spans="1:30" x14ac:dyDescent="0.25">
      <c r="A177" s="81"/>
      <c r="B177" s="43"/>
      <c r="C177" s="39"/>
      <c r="D177" s="39" t="s">
        <v>405</v>
      </c>
      <c r="E177" s="149"/>
      <c r="F177" s="160"/>
      <c r="G177" s="39"/>
      <c r="H177" s="39"/>
      <c r="I177" s="185"/>
      <c r="J177" s="175"/>
      <c r="K177" s="39"/>
      <c r="L177" s="39"/>
      <c r="M177" s="149"/>
      <c r="N177" s="39" t="s">
        <v>406</v>
      </c>
      <c r="O177" s="40">
        <v>225000</v>
      </c>
      <c r="P177" s="40">
        <v>0</v>
      </c>
      <c r="Q177" s="40">
        <v>246500</v>
      </c>
      <c r="R177" s="40">
        <v>0</v>
      </c>
      <c r="S177" s="261">
        <v>313040.09000000003</v>
      </c>
      <c r="T177" s="40"/>
      <c r="U177" s="40">
        <v>301451.81</v>
      </c>
      <c r="V177" s="40">
        <v>0</v>
      </c>
      <c r="W177" s="40">
        <v>223609.83</v>
      </c>
      <c r="X177" s="40">
        <v>2850.35</v>
      </c>
      <c r="Y177" s="40">
        <v>257806.71</v>
      </c>
      <c r="Z177" s="252">
        <v>2234.4499999999998</v>
      </c>
      <c r="AA177" s="40">
        <v>193837.07</v>
      </c>
      <c r="AB177" s="40">
        <v>1590.89</v>
      </c>
      <c r="AC177" s="31"/>
      <c r="AD177" s="31"/>
    </row>
    <row r="178" spans="1:30" x14ac:dyDescent="0.25">
      <c r="A178" s="81"/>
      <c r="B178" s="43"/>
      <c r="C178" s="39"/>
      <c r="D178" s="39" t="s">
        <v>407</v>
      </c>
      <c r="E178" s="149"/>
      <c r="F178" s="160"/>
      <c r="G178" s="39"/>
      <c r="H178" s="39"/>
      <c r="I178" s="185"/>
      <c r="J178" s="175"/>
      <c r="K178" s="39"/>
      <c r="L178" s="39"/>
      <c r="M178" s="149"/>
      <c r="N178" s="39" t="s">
        <v>408</v>
      </c>
      <c r="O178" s="40"/>
      <c r="P178" s="40"/>
      <c r="Q178" s="40"/>
      <c r="R178" s="40"/>
      <c r="S178" s="41"/>
      <c r="T178" s="40"/>
      <c r="U178" s="40">
        <v>0</v>
      </c>
      <c r="V178" s="40">
        <v>0</v>
      </c>
      <c r="W178" s="40">
        <v>8897.0300000000007</v>
      </c>
      <c r="X178" s="40">
        <v>243.94</v>
      </c>
      <c r="Y178" s="40"/>
      <c r="Z178" s="252"/>
      <c r="AA178" s="40"/>
      <c r="AB178" s="40"/>
      <c r="AC178" s="31"/>
      <c r="AD178" s="31"/>
    </row>
    <row r="179" spans="1:30" x14ac:dyDescent="0.25">
      <c r="A179" s="81"/>
      <c r="B179" s="43"/>
      <c r="C179" s="39"/>
      <c r="D179" s="39" t="s">
        <v>409</v>
      </c>
      <c r="E179" s="149"/>
      <c r="F179" s="160"/>
      <c r="G179" s="39"/>
      <c r="H179" s="39"/>
      <c r="I179" s="185"/>
      <c r="J179" s="175"/>
      <c r="K179" s="39"/>
      <c r="L179" s="39"/>
      <c r="M179" s="149"/>
      <c r="N179" s="39" t="s">
        <v>410</v>
      </c>
      <c r="O179" s="40">
        <v>5000</v>
      </c>
      <c r="P179" s="40">
        <v>0</v>
      </c>
      <c r="Q179" s="40">
        <v>5000</v>
      </c>
      <c r="R179" s="40">
        <v>0</v>
      </c>
      <c r="S179" s="41">
        <v>5090</v>
      </c>
      <c r="T179" s="40"/>
      <c r="U179" s="40">
        <v>5080</v>
      </c>
      <c r="V179" s="40">
        <v>0</v>
      </c>
      <c r="W179" s="40">
        <v>5702.58</v>
      </c>
      <c r="X179" s="40">
        <v>624.19000000000005</v>
      </c>
      <c r="Y179" s="40">
        <v>5677.53</v>
      </c>
      <c r="Z179" s="252">
        <v>3321.56</v>
      </c>
      <c r="AA179" s="40">
        <v>3237.2</v>
      </c>
      <c r="AB179" s="40">
        <v>0.21</v>
      </c>
      <c r="AC179" s="31"/>
      <c r="AD179" s="31"/>
    </row>
    <row r="180" spans="1:30" x14ac:dyDescent="0.25">
      <c r="A180" s="81"/>
      <c r="B180" s="28"/>
      <c r="C180" s="22"/>
      <c r="D180" s="22" t="s">
        <v>411</v>
      </c>
      <c r="E180" s="145"/>
      <c r="F180" s="156"/>
      <c r="G180" s="22"/>
      <c r="H180" s="22"/>
      <c r="I180" s="181"/>
      <c r="J180" s="173"/>
      <c r="K180" s="22"/>
      <c r="L180" s="22"/>
      <c r="M180" s="145"/>
      <c r="N180" s="22"/>
      <c r="O180" s="46"/>
      <c r="P180" s="46"/>
      <c r="Q180" s="31"/>
      <c r="R180" s="31"/>
      <c r="S180" s="31"/>
      <c r="T180" s="31"/>
      <c r="U180" s="31"/>
      <c r="V180" s="31"/>
      <c r="W180" s="23"/>
      <c r="X180" s="23"/>
      <c r="Y180" s="31"/>
      <c r="Z180" s="250"/>
      <c r="AA180" s="31"/>
      <c r="AB180" s="31"/>
      <c r="AC180" s="31"/>
      <c r="AD180" s="31"/>
    </row>
    <row r="181" spans="1:30" x14ac:dyDescent="0.25">
      <c r="A181" s="81"/>
      <c r="B181" s="28"/>
      <c r="C181" s="22"/>
      <c r="D181" s="22" t="s">
        <v>412</v>
      </c>
      <c r="E181" s="145"/>
      <c r="F181" s="156"/>
      <c r="G181" s="22"/>
      <c r="H181" s="22"/>
      <c r="I181" s="181"/>
      <c r="J181" s="173"/>
      <c r="K181" s="22"/>
      <c r="L181" s="22"/>
      <c r="M181" s="145"/>
      <c r="N181" s="22" t="s">
        <v>413</v>
      </c>
      <c r="O181" s="46"/>
      <c r="P181" s="46"/>
      <c r="Q181" s="31"/>
      <c r="R181" s="31"/>
      <c r="S181" s="31"/>
      <c r="T181" s="31"/>
      <c r="U181" s="31"/>
      <c r="V181" s="31"/>
      <c r="W181" s="23"/>
      <c r="X181" s="23"/>
      <c r="Y181" s="31"/>
      <c r="Z181" s="250"/>
      <c r="AA181" s="31"/>
      <c r="AB181" s="31"/>
      <c r="AC181" s="31"/>
      <c r="AD181" s="31"/>
    </row>
    <row r="182" spans="1:30" x14ac:dyDescent="0.25">
      <c r="A182" s="81"/>
      <c r="B182" s="28"/>
      <c r="C182" s="22"/>
      <c r="D182" s="22" t="s">
        <v>414</v>
      </c>
      <c r="E182" s="145"/>
      <c r="F182" s="156"/>
      <c r="G182" s="22"/>
      <c r="H182" s="22"/>
      <c r="I182" s="181"/>
      <c r="J182" s="173"/>
      <c r="K182" s="22"/>
      <c r="L182" s="22"/>
      <c r="M182" s="145"/>
      <c r="N182" s="22" t="s">
        <v>415</v>
      </c>
      <c r="O182" s="46"/>
      <c r="P182" s="46"/>
      <c r="Q182" s="31"/>
      <c r="R182" s="31"/>
      <c r="S182" s="31"/>
      <c r="T182" s="31"/>
      <c r="U182" s="31"/>
      <c r="V182" s="31"/>
      <c r="W182" s="23"/>
      <c r="X182" s="23"/>
      <c r="Y182" s="31"/>
      <c r="Z182" s="250"/>
      <c r="AA182" s="31"/>
      <c r="AB182" s="31"/>
      <c r="AC182" s="31"/>
      <c r="AD182" s="31"/>
    </row>
    <row r="183" spans="1:30" x14ac:dyDescent="0.25">
      <c r="A183" s="81"/>
      <c r="B183" s="42"/>
      <c r="C183" s="22"/>
      <c r="D183" s="22" t="s">
        <v>416</v>
      </c>
      <c r="E183" s="145"/>
      <c r="F183" s="156"/>
      <c r="G183" s="22"/>
      <c r="H183" s="22"/>
      <c r="I183" s="181"/>
      <c r="J183" s="173"/>
      <c r="K183" s="22"/>
      <c r="L183" s="22"/>
      <c r="M183" s="145"/>
      <c r="N183" s="22" t="s">
        <v>417</v>
      </c>
      <c r="O183" s="29"/>
      <c r="P183" s="29"/>
      <c r="Q183" s="23"/>
      <c r="R183" s="23"/>
      <c r="S183" s="23"/>
      <c r="T183" s="23"/>
      <c r="U183" s="23"/>
      <c r="V183" s="23"/>
      <c r="W183" s="23"/>
      <c r="X183" s="23"/>
      <c r="Y183" s="23"/>
      <c r="Z183" s="246"/>
      <c r="AA183" s="23"/>
      <c r="AB183" s="23"/>
      <c r="AC183" s="23"/>
      <c r="AD183" s="23"/>
    </row>
    <row r="184" spans="1:30" x14ac:dyDescent="0.25">
      <c r="A184" s="81"/>
      <c r="B184" s="42"/>
      <c r="C184" s="22"/>
      <c r="D184" s="22" t="s">
        <v>418</v>
      </c>
      <c r="E184" s="145"/>
      <c r="F184" s="156"/>
      <c r="G184" s="22"/>
      <c r="H184" s="22"/>
      <c r="I184" s="181"/>
      <c r="J184" s="173"/>
      <c r="K184" s="22"/>
      <c r="L184" s="22"/>
      <c r="M184" s="145"/>
      <c r="N184" s="22"/>
      <c r="O184" s="29"/>
      <c r="P184" s="29"/>
      <c r="Q184" s="23"/>
      <c r="R184" s="23"/>
      <c r="S184" s="23"/>
      <c r="T184" s="23"/>
      <c r="U184" s="23"/>
      <c r="V184" s="23"/>
      <c r="W184" s="23"/>
      <c r="X184" s="23"/>
      <c r="Y184" s="23"/>
      <c r="Z184" s="246"/>
      <c r="AA184" s="23"/>
      <c r="AB184" s="23"/>
      <c r="AC184" s="23"/>
      <c r="AD184" s="23"/>
    </row>
    <row r="185" spans="1:30" x14ac:dyDescent="0.25">
      <c r="A185" s="81"/>
      <c r="B185" s="42"/>
      <c r="C185" s="22"/>
      <c r="D185" s="22" t="s">
        <v>419</v>
      </c>
      <c r="E185" s="145"/>
      <c r="F185" s="156"/>
      <c r="G185" s="22"/>
      <c r="H185" s="22"/>
      <c r="I185" s="181"/>
      <c r="J185" s="173"/>
      <c r="K185" s="22"/>
      <c r="L185" s="22"/>
      <c r="M185" s="145"/>
      <c r="N185" s="22"/>
      <c r="O185" s="29"/>
      <c r="P185" s="29"/>
      <c r="Q185" s="23"/>
      <c r="R185" s="23"/>
      <c r="S185" s="23"/>
      <c r="T185" s="23"/>
      <c r="U185" s="23"/>
      <c r="V185" s="23"/>
      <c r="W185" s="23"/>
      <c r="X185" s="23"/>
      <c r="Y185" s="23"/>
      <c r="Z185" s="246"/>
      <c r="AA185" s="23"/>
      <c r="AB185" s="23"/>
      <c r="AC185" s="23"/>
      <c r="AD185" s="23"/>
    </row>
    <row r="186" spans="1:30" x14ac:dyDescent="0.25">
      <c r="A186" s="81"/>
      <c r="B186" s="42"/>
      <c r="C186" s="22"/>
      <c r="D186" s="22"/>
      <c r="E186" s="145"/>
      <c r="F186" s="156"/>
      <c r="G186" s="22"/>
      <c r="H186" s="22"/>
      <c r="I186" s="181"/>
      <c r="J186" s="173"/>
      <c r="K186" s="22"/>
      <c r="L186" s="22"/>
      <c r="M186" s="145"/>
      <c r="N186" s="22"/>
      <c r="O186" s="29"/>
      <c r="P186" s="29"/>
      <c r="Q186" s="23"/>
      <c r="R186" s="23"/>
      <c r="S186" s="23"/>
      <c r="T186" s="23"/>
      <c r="U186" s="23"/>
      <c r="V186" s="23"/>
      <c r="W186" s="23"/>
      <c r="X186" s="23"/>
      <c r="Y186" s="23"/>
      <c r="Z186" s="246"/>
      <c r="AA186" s="23"/>
      <c r="AB186" s="23"/>
      <c r="AC186" s="23"/>
      <c r="AD186" s="23"/>
    </row>
    <row r="187" spans="1:30" x14ac:dyDescent="0.25">
      <c r="A187" s="81"/>
      <c r="B187" s="42"/>
      <c r="C187" s="22"/>
      <c r="D187" s="22" t="s">
        <v>420</v>
      </c>
      <c r="E187" s="145"/>
      <c r="F187" s="156"/>
      <c r="G187" s="22"/>
      <c r="H187" s="22"/>
      <c r="I187" s="181"/>
      <c r="J187" s="173"/>
      <c r="K187" s="22"/>
      <c r="L187" s="22"/>
      <c r="M187" s="145"/>
      <c r="N187" s="22" t="s">
        <v>421</v>
      </c>
      <c r="O187" s="29"/>
      <c r="P187" s="29"/>
      <c r="Q187" s="23"/>
      <c r="R187" s="23"/>
      <c r="S187" s="23"/>
      <c r="T187" s="23"/>
      <c r="U187" s="23"/>
      <c r="V187" s="23"/>
      <c r="W187" s="23"/>
      <c r="X187" s="23"/>
      <c r="Y187" s="23"/>
      <c r="Z187" s="246"/>
      <c r="AA187" s="23"/>
      <c r="AB187" s="23"/>
      <c r="AC187" s="23"/>
      <c r="AD187" s="23"/>
    </row>
    <row r="188" spans="1:30" x14ac:dyDescent="0.25">
      <c r="A188" s="81"/>
      <c r="B188" s="42"/>
      <c r="C188" s="22"/>
      <c r="D188" s="22" t="s">
        <v>422</v>
      </c>
      <c r="E188" s="145"/>
      <c r="F188" s="156"/>
      <c r="G188" s="22"/>
      <c r="H188" s="22"/>
      <c r="I188" s="181"/>
      <c r="J188" s="173"/>
      <c r="K188" s="22"/>
      <c r="L188" s="22"/>
      <c r="M188" s="145"/>
      <c r="N188" s="22" t="s">
        <v>423</v>
      </c>
      <c r="O188" s="29"/>
      <c r="P188" s="29"/>
      <c r="Q188" s="23"/>
      <c r="R188" s="23"/>
      <c r="S188" s="23"/>
      <c r="T188" s="23"/>
      <c r="U188" s="23"/>
      <c r="V188" s="23"/>
      <c r="W188" s="23"/>
      <c r="X188" s="23"/>
      <c r="Y188" s="23"/>
      <c r="Z188" s="246"/>
      <c r="AA188" s="23"/>
      <c r="AB188" s="23"/>
      <c r="AC188" s="23"/>
      <c r="AD188" s="23"/>
    </row>
    <row r="189" spans="1:30" x14ac:dyDescent="0.25">
      <c r="A189" s="28"/>
      <c r="B189" s="28"/>
      <c r="C189" s="28"/>
      <c r="D189" s="44"/>
      <c r="E189" s="145"/>
      <c r="F189" s="156"/>
      <c r="G189" s="22"/>
      <c r="H189" s="22"/>
      <c r="I189" s="181"/>
      <c r="J189" s="173"/>
      <c r="K189" s="22"/>
      <c r="L189" s="22"/>
      <c r="M189" s="145"/>
      <c r="N189" s="47" t="s">
        <v>424</v>
      </c>
      <c r="O189" s="29"/>
      <c r="P189" s="29"/>
      <c r="Q189" s="23"/>
      <c r="R189" s="23"/>
      <c r="S189" s="23"/>
      <c r="T189" s="23"/>
      <c r="U189" s="23"/>
      <c r="V189" s="23"/>
      <c r="W189" s="23"/>
      <c r="X189" s="23"/>
      <c r="Y189" s="23"/>
      <c r="Z189" s="246"/>
      <c r="AA189" s="23"/>
      <c r="AB189" s="23"/>
      <c r="AC189" s="23"/>
      <c r="AD189" s="23"/>
    </row>
    <row r="190" spans="1:30" ht="15" customHeight="1" x14ac:dyDescent="0.25">
      <c r="A190" s="275" t="s">
        <v>425</v>
      </c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7"/>
    </row>
    <row r="191" spans="1:30" x14ac:dyDescent="0.25">
      <c r="A191" s="48" t="s">
        <v>426</v>
      </c>
      <c r="B191" s="49"/>
      <c r="C191" s="50"/>
      <c r="D191" s="50" t="s">
        <v>427</v>
      </c>
      <c r="E191" s="150"/>
      <c r="F191" s="161"/>
      <c r="G191" s="50"/>
      <c r="H191" s="50"/>
      <c r="I191" s="186"/>
      <c r="J191" s="176"/>
      <c r="K191" s="50"/>
      <c r="L191" s="50"/>
      <c r="M191" s="150"/>
      <c r="N191" s="50"/>
      <c r="O191" s="51">
        <v>0</v>
      </c>
      <c r="P191" s="51">
        <f>+P192+P195+P199+P202</f>
        <v>434350</v>
      </c>
      <c r="Q191" s="51">
        <f>Q192+Q195+Q199+Q202</f>
        <v>0</v>
      </c>
      <c r="R191" s="51">
        <f>R192+R195+R199+R202</f>
        <v>434000</v>
      </c>
      <c r="S191" s="52"/>
      <c r="T191" s="51">
        <f>T192+T195+T199+T202</f>
        <v>487575.41</v>
      </c>
      <c r="U191" s="52"/>
      <c r="V191" s="270">
        <f>V192+V195+V199+V202</f>
        <v>515427.37</v>
      </c>
      <c r="W191" s="51">
        <f>+W192+W195+W199+W202</f>
        <v>8469.07</v>
      </c>
      <c r="X191" s="51">
        <f>+X192+X195+X199+X202</f>
        <v>504803.32999999996</v>
      </c>
      <c r="Y191" s="51">
        <f>+Y192+Y195+Y199+Y202</f>
        <v>0</v>
      </c>
      <c r="Z191" s="253">
        <f>+Z192+Z195+Z199+Z201</f>
        <v>482425.88</v>
      </c>
      <c r="AA191" s="52"/>
      <c r="AB191" s="51">
        <f>AB192+AB195+AB199+AB202</f>
        <v>344175.81</v>
      </c>
      <c r="AC191" s="52"/>
      <c r="AD191" s="52"/>
    </row>
    <row r="192" spans="1:30" x14ac:dyDescent="0.25">
      <c r="A192" s="28"/>
      <c r="B192" s="53" t="s">
        <v>379</v>
      </c>
      <c r="C192" s="54"/>
      <c r="D192" s="54" t="s">
        <v>428</v>
      </c>
      <c r="E192" s="151"/>
      <c r="F192" s="162"/>
      <c r="G192" s="54"/>
      <c r="H192" s="54"/>
      <c r="I192" s="187"/>
      <c r="J192" s="177"/>
      <c r="K192" s="54"/>
      <c r="L192" s="54"/>
      <c r="M192" s="151"/>
      <c r="N192" s="54"/>
      <c r="O192" s="55">
        <v>0</v>
      </c>
      <c r="P192" s="55">
        <f>SUM(P193:P194)</f>
        <v>184000</v>
      </c>
      <c r="Q192" s="55">
        <v>0</v>
      </c>
      <c r="R192" s="55">
        <f>SUM(R193:R194)</f>
        <v>184000</v>
      </c>
      <c r="S192" s="55"/>
      <c r="T192" s="259">
        <v>200000</v>
      </c>
      <c r="U192" s="55"/>
      <c r="V192" s="40">
        <f>SUM(V193:V194)</f>
        <v>204000</v>
      </c>
      <c r="W192" s="55">
        <v>380</v>
      </c>
      <c r="X192" s="55">
        <v>202376</v>
      </c>
      <c r="Y192" s="55"/>
      <c r="Z192" s="254">
        <v>213236</v>
      </c>
      <c r="AA192" s="55"/>
      <c r="AB192" s="267">
        <v>127133</v>
      </c>
      <c r="AC192" s="55"/>
      <c r="AD192" s="55"/>
    </row>
    <row r="193" spans="1:31" x14ac:dyDescent="0.25">
      <c r="A193" s="42"/>
      <c r="B193" s="42"/>
      <c r="C193" s="22"/>
      <c r="D193" s="22" t="s">
        <v>429</v>
      </c>
      <c r="E193" s="145"/>
      <c r="F193" s="156"/>
      <c r="G193" s="22"/>
      <c r="H193" s="22"/>
      <c r="I193" s="181"/>
      <c r="J193" s="173"/>
      <c r="K193" s="22"/>
      <c r="L193" s="22"/>
      <c r="M193" s="145"/>
      <c r="N193" s="22" t="s">
        <v>430</v>
      </c>
      <c r="O193" s="23">
        <v>0</v>
      </c>
      <c r="P193" s="23">
        <v>4000</v>
      </c>
      <c r="Q193" s="23">
        <v>0</v>
      </c>
      <c r="R193" s="23">
        <v>4000</v>
      </c>
      <c r="S193" s="23"/>
      <c r="T193" s="29"/>
      <c r="U193" s="23"/>
      <c r="V193" s="23">
        <f>200*20</f>
        <v>4000</v>
      </c>
      <c r="W193" s="23"/>
      <c r="X193" s="23"/>
      <c r="Y193" s="23"/>
      <c r="Z193" s="246"/>
      <c r="AA193" s="23"/>
      <c r="AB193" s="23"/>
      <c r="AC193" s="23"/>
      <c r="AD193" s="23"/>
    </row>
    <row r="194" spans="1:31" x14ac:dyDescent="0.25">
      <c r="A194" s="42"/>
      <c r="B194" s="42"/>
      <c r="C194" s="22"/>
      <c r="D194" s="22" t="s">
        <v>431</v>
      </c>
      <c r="E194" s="145"/>
      <c r="F194" s="156"/>
      <c r="G194" s="22"/>
      <c r="H194" s="22"/>
      <c r="I194" s="181"/>
      <c r="J194" s="173"/>
      <c r="K194" s="22"/>
      <c r="L194" s="22"/>
      <c r="M194" s="145"/>
      <c r="N194" s="22" t="s">
        <v>432</v>
      </c>
      <c r="O194" s="23">
        <v>0</v>
      </c>
      <c r="P194" s="23">
        <f>9000*20</f>
        <v>180000</v>
      </c>
      <c r="Q194" s="23">
        <v>0</v>
      </c>
      <c r="R194" s="23">
        <f>9000*20</f>
        <v>180000</v>
      </c>
      <c r="S194" s="23"/>
      <c r="T194" s="29"/>
      <c r="U194" s="23"/>
      <c r="V194" s="23">
        <f>10000*20</f>
        <v>200000</v>
      </c>
      <c r="W194" s="23"/>
      <c r="X194" s="23"/>
      <c r="Y194" s="23"/>
      <c r="Z194" s="246"/>
      <c r="AA194" s="23"/>
      <c r="AB194" s="23"/>
      <c r="AC194" s="23"/>
      <c r="AD194" s="23"/>
      <c r="AE194" s="5"/>
    </row>
    <row r="195" spans="1:31" x14ac:dyDescent="0.25">
      <c r="A195" s="42"/>
      <c r="B195" s="53" t="s">
        <v>376</v>
      </c>
      <c r="C195" s="54"/>
      <c r="D195" s="54" t="s">
        <v>433</v>
      </c>
      <c r="E195" s="151"/>
      <c r="F195" s="162"/>
      <c r="G195" s="54"/>
      <c r="H195" s="54"/>
      <c r="I195" s="187"/>
      <c r="J195" s="177"/>
      <c r="K195" s="54"/>
      <c r="L195" s="54"/>
      <c r="M195" s="151"/>
      <c r="N195" s="54"/>
      <c r="O195" s="55">
        <v>0</v>
      </c>
      <c r="P195" s="55">
        <f>SUM(P196:P198)</f>
        <v>250000</v>
      </c>
      <c r="Q195" s="55">
        <f>SUM(Q196:Q198)</f>
        <v>0</v>
      </c>
      <c r="R195" s="55">
        <f>SUM(R196:R198)</f>
        <v>250000</v>
      </c>
      <c r="S195" s="55"/>
      <c r="T195" s="57">
        <f>SUM(T196:T198)</f>
        <v>287575.40999999997</v>
      </c>
      <c r="U195" s="55"/>
      <c r="V195" s="58">
        <f>SUM(V196:V198)</f>
        <v>311427.37</v>
      </c>
      <c r="W195" s="55">
        <f>SUM(W196:W198)</f>
        <v>8089.07</v>
      </c>
      <c r="X195" s="55">
        <f>SUM(X196:X198)</f>
        <v>302427.32999999996</v>
      </c>
      <c r="Y195" s="55">
        <f>SUM(Y196:Y198)</f>
        <v>0</v>
      </c>
      <c r="Z195" s="254">
        <f>SUM(Z196:Z198)</f>
        <v>269049.88</v>
      </c>
      <c r="AA195" s="55"/>
      <c r="AB195" s="57">
        <f>SUM(AB196:AB198)</f>
        <v>217042.81</v>
      </c>
      <c r="AC195" s="55"/>
      <c r="AD195" s="55"/>
    </row>
    <row r="196" spans="1:31" x14ac:dyDescent="0.25">
      <c r="A196" s="42"/>
      <c r="B196" s="42"/>
      <c r="C196" s="22"/>
      <c r="D196" s="22" t="s">
        <v>434</v>
      </c>
      <c r="E196" s="145"/>
      <c r="F196" s="156"/>
      <c r="G196" s="22"/>
      <c r="H196" s="22"/>
      <c r="I196" s="181"/>
      <c r="J196" s="173"/>
      <c r="K196" s="22"/>
      <c r="L196" s="22"/>
      <c r="M196" s="145"/>
      <c r="N196" s="22" t="s">
        <v>435</v>
      </c>
      <c r="O196" s="23">
        <v>0</v>
      </c>
      <c r="P196" s="23">
        <v>240000</v>
      </c>
      <c r="Q196" s="23">
        <v>0</v>
      </c>
      <c r="R196" s="23">
        <v>240000</v>
      </c>
      <c r="S196" s="23"/>
      <c r="T196" s="260">
        <v>274475.40999999997</v>
      </c>
      <c r="U196" s="23"/>
      <c r="V196" s="23">
        <v>299247.37</v>
      </c>
      <c r="W196" s="23">
        <v>8089.07</v>
      </c>
      <c r="X196" s="23">
        <v>289328.78999999998</v>
      </c>
      <c r="Y196" s="23"/>
      <c r="Z196" s="246">
        <v>256869.53</v>
      </c>
      <c r="AA196" s="23"/>
      <c r="AB196" s="23">
        <v>217042.81</v>
      </c>
      <c r="AC196" s="23"/>
      <c r="AD196" s="23"/>
    </row>
    <row r="197" spans="1:31" x14ac:dyDescent="0.25">
      <c r="A197" s="42"/>
      <c r="B197" s="42"/>
      <c r="C197" s="22"/>
      <c r="D197" s="22" t="s">
        <v>436</v>
      </c>
      <c r="E197" s="145"/>
      <c r="F197" s="156"/>
      <c r="G197" s="22"/>
      <c r="H197" s="22"/>
      <c r="I197" s="181"/>
      <c r="J197" s="173"/>
      <c r="K197" s="22"/>
      <c r="L197" s="22"/>
      <c r="M197" s="145"/>
      <c r="N197" s="22" t="s">
        <v>437</v>
      </c>
      <c r="O197" s="23">
        <v>0</v>
      </c>
      <c r="P197" s="23">
        <v>0</v>
      </c>
      <c r="Q197" s="23">
        <v>0</v>
      </c>
      <c r="R197" s="23">
        <v>0</v>
      </c>
      <c r="S197" s="23"/>
      <c r="T197" s="29">
        <v>0</v>
      </c>
      <c r="U197" s="23"/>
      <c r="V197" s="23">
        <v>0</v>
      </c>
      <c r="W197" s="23">
        <v>0</v>
      </c>
      <c r="X197" s="23">
        <v>0</v>
      </c>
      <c r="Y197" s="23"/>
      <c r="Z197" s="246"/>
      <c r="AA197" s="23"/>
      <c r="AB197" s="23"/>
      <c r="AC197" s="23"/>
      <c r="AD197" s="23"/>
    </row>
    <row r="198" spans="1:31" x14ac:dyDescent="0.25">
      <c r="A198" s="42"/>
      <c r="B198" s="42"/>
      <c r="C198" s="22"/>
      <c r="D198" s="22" t="s">
        <v>438</v>
      </c>
      <c r="E198" s="145"/>
      <c r="F198" s="156"/>
      <c r="G198" s="22"/>
      <c r="H198" s="22"/>
      <c r="I198" s="181"/>
      <c r="J198" s="173"/>
      <c r="K198" s="22"/>
      <c r="L198" s="22"/>
      <c r="M198" s="145"/>
      <c r="N198" s="22" t="s">
        <v>439</v>
      </c>
      <c r="O198" s="23">
        <v>0</v>
      </c>
      <c r="P198" s="23">
        <v>10000</v>
      </c>
      <c r="Q198" s="23">
        <v>0</v>
      </c>
      <c r="R198" s="23">
        <v>10000</v>
      </c>
      <c r="S198" s="23"/>
      <c r="T198" s="29">
        <v>13100</v>
      </c>
      <c r="U198" s="23"/>
      <c r="V198" s="23">
        <v>12180</v>
      </c>
      <c r="W198" s="23">
        <v>0</v>
      </c>
      <c r="X198" s="23">
        <v>13098.54</v>
      </c>
      <c r="Y198" s="23"/>
      <c r="Z198" s="246">
        <v>12180.35</v>
      </c>
      <c r="AA198" s="23"/>
      <c r="AB198" s="23"/>
      <c r="AC198" s="23"/>
      <c r="AD198" s="23"/>
    </row>
    <row r="199" spans="1:31" x14ac:dyDescent="0.25">
      <c r="A199" s="28"/>
      <c r="B199" s="53" t="s">
        <v>440</v>
      </c>
      <c r="C199" s="54"/>
      <c r="D199" s="54" t="s">
        <v>441</v>
      </c>
      <c r="E199" s="151"/>
      <c r="F199" s="162"/>
      <c r="G199" s="54"/>
      <c r="H199" s="54"/>
      <c r="I199" s="187"/>
      <c r="J199" s="177"/>
      <c r="K199" s="54"/>
      <c r="L199" s="54"/>
      <c r="M199" s="151"/>
      <c r="N199" s="54"/>
      <c r="O199" s="55">
        <f>SUM(O200:O201)</f>
        <v>0</v>
      </c>
      <c r="P199" s="55">
        <f>SUM(P200:P201)</f>
        <v>0</v>
      </c>
      <c r="Q199" s="55">
        <f>SUM(Q200:Q201)</f>
        <v>0</v>
      </c>
      <c r="R199" s="55">
        <f>SUM(R200:R201)</f>
        <v>0</v>
      </c>
      <c r="S199" s="58"/>
      <c r="T199" s="56">
        <f>SUM(T200:T201)</f>
        <v>0</v>
      </c>
      <c r="U199" s="58"/>
      <c r="V199" s="58">
        <f>SUM(V200:V201)</f>
        <v>0</v>
      </c>
      <c r="W199" s="58"/>
      <c r="X199" s="58"/>
      <c r="Y199" s="58"/>
      <c r="Z199" s="255"/>
      <c r="AA199" s="58"/>
      <c r="AB199" s="58"/>
      <c r="AC199" s="58"/>
      <c r="AD199" s="58"/>
    </row>
    <row r="200" spans="1:31" x14ac:dyDescent="0.25">
      <c r="A200" s="42"/>
      <c r="B200" s="42"/>
      <c r="C200" s="22"/>
      <c r="D200" s="22" t="s">
        <v>442</v>
      </c>
      <c r="E200" s="145"/>
      <c r="F200" s="156"/>
      <c r="G200" s="22"/>
      <c r="H200" s="22"/>
      <c r="I200" s="181"/>
      <c r="J200" s="173"/>
      <c r="K200" s="22"/>
      <c r="L200" s="22"/>
      <c r="M200" s="145"/>
      <c r="N200" s="22" t="s">
        <v>443</v>
      </c>
      <c r="O200" s="23">
        <v>0</v>
      </c>
      <c r="P200" s="23">
        <v>0</v>
      </c>
      <c r="Q200" s="23">
        <v>0</v>
      </c>
      <c r="R200" s="23">
        <v>0</v>
      </c>
      <c r="S200" s="23"/>
      <c r="T200" s="29">
        <v>0</v>
      </c>
      <c r="U200" s="23"/>
      <c r="V200" s="23">
        <v>0</v>
      </c>
      <c r="W200" s="23">
        <v>0</v>
      </c>
      <c r="X200" s="23">
        <v>0</v>
      </c>
      <c r="Y200" s="23"/>
      <c r="Z200" s="246"/>
      <c r="AA200" s="23"/>
      <c r="AB200" s="23"/>
      <c r="AC200" s="23"/>
      <c r="AD200" s="23"/>
    </row>
    <row r="201" spans="1:31" x14ac:dyDescent="0.25">
      <c r="A201" s="42"/>
      <c r="B201" s="42"/>
      <c r="C201" s="22"/>
      <c r="D201" s="22" t="s">
        <v>444</v>
      </c>
      <c r="E201" s="145"/>
      <c r="F201" s="156"/>
      <c r="G201" s="22"/>
      <c r="H201" s="22"/>
      <c r="I201" s="181"/>
      <c r="J201" s="173"/>
      <c r="K201" s="22"/>
      <c r="L201" s="22"/>
      <c r="M201" s="145"/>
      <c r="N201" s="22" t="s">
        <v>445</v>
      </c>
      <c r="O201" s="23">
        <v>0</v>
      </c>
      <c r="P201" s="23">
        <v>0</v>
      </c>
      <c r="Q201" s="23">
        <v>0</v>
      </c>
      <c r="R201" s="23">
        <v>0</v>
      </c>
      <c r="S201" s="23"/>
      <c r="T201" s="29">
        <v>0</v>
      </c>
      <c r="U201" s="23"/>
      <c r="V201" s="23">
        <v>0</v>
      </c>
      <c r="W201" s="23">
        <v>0</v>
      </c>
      <c r="X201" s="23">
        <v>0</v>
      </c>
      <c r="Y201" s="23"/>
      <c r="Z201" s="246">
        <v>140</v>
      </c>
      <c r="AA201" s="23"/>
      <c r="AB201" s="23"/>
      <c r="AC201" s="23"/>
      <c r="AD201" s="23"/>
    </row>
    <row r="202" spans="1:31" x14ac:dyDescent="0.25">
      <c r="A202" s="28"/>
      <c r="B202" s="53" t="s">
        <v>6</v>
      </c>
      <c r="C202" s="54"/>
      <c r="D202" s="54" t="s">
        <v>446</v>
      </c>
      <c r="E202" s="151"/>
      <c r="F202" s="162"/>
      <c r="G202" s="54"/>
      <c r="H202" s="54"/>
      <c r="I202" s="187"/>
      <c r="J202" s="177"/>
      <c r="K202" s="54"/>
      <c r="L202" s="54"/>
      <c r="M202" s="151"/>
      <c r="N202" s="54" t="s">
        <v>447</v>
      </c>
      <c r="O202" s="55">
        <v>0</v>
      </c>
      <c r="P202" s="55">
        <v>350</v>
      </c>
      <c r="Q202" s="55">
        <v>0</v>
      </c>
      <c r="R202" s="55">
        <v>0</v>
      </c>
      <c r="S202" s="59"/>
      <c r="T202" s="59">
        <v>0</v>
      </c>
      <c r="U202" s="59"/>
      <c r="V202" s="58">
        <v>0</v>
      </c>
      <c r="W202" s="59"/>
      <c r="X202" s="55"/>
      <c r="Y202" s="55"/>
      <c r="Z202" s="254"/>
      <c r="AA202" s="55"/>
      <c r="AB202" s="55"/>
      <c r="AC202" s="55"/>
      <c r="AD202" s="55"/>
    </row>
    <row r="203" spans="1:31" x14ac:dyDescent="0.25">
      <c r="A203" s="49" t="s">
        <v>448</v>
      </c>
      <c r="B203" s="49"/>
      <c r="C203" s="50"/>
      <c r="D203" s="50" t="s">
        <v>449</v>
      </c>
      <c r="E203" s="150"/>
      <c r="F203" s="161"/>
      <c r="G203" s="50"/>
      <c r="H203" s="50"/>
      <c r="I203" s="186"/>
      <c r="J203" s="176"/>
      <c r="K203" s="50"/>
      <c r="L203" s="50"/>
      <c r="M203" s="150"/>
      <c r="N203" s="50"/>
      <c r="O203" s="51">
        <f>SUM(O204:O206)</f>
        <v>0</v>
      </c>
      <c r="P203" s="51">
        <f>SUM(P204:P206)</f>
        <v>10000</v>
      </c>
      <c r="Q203" s="51">
        <f>SUM(Q204:Q206)</f>
        <v>0</v>
      </c>
      <c r="R203" s="51">
        <f>SUM(R204:R206)</f>
        <v>10000</v>
      </c>
      <c r="S203" s="52"/>
      <c r="T203" s="60">
        <f>SUM(T204:T206)</f>
        <v>0</v>
      </c>
      <c r="U203" s="52"/>
      <c r="V203" s="270">
        <f>SUM(V204:V206)</f>
        <v>0</v>
      </c>
      <c r="W203" s="51">
        <f>SUM(W204:W206)</f>
        <v>0</v>
      </c>
      <c r="X203" s="51">
        <f>SUM(X204:X206)</f>
        <v>0</v>
      </c>
      <c r="Y203" s="52"/>
      <c r="Z203" s="256"/>
      <c r="AA203" s="52"/>
      <c r="AB203" s="52"/>
      <c r="AC203" s="52"/>
      <c r="AD203" s="52"/>
    </row>
    <row r="204" spans="1:31" x14ac:dyDescent="0.25">
      <c r="A204" s="42"/>
      <c r="B204" s="42"/>
      <c r="C204" s="22"/>
      <c r="D204" s="22" t="s">
        <v>450</v>
      </c>
      <c r="E204" s="145"/>
      <c r="F204" s="156"/>
      <c r="G204" s="22"/>
      <c r="H204" s="22"/>
      <c r="I204" s="181"/>
      <c r="J204" s="173"/>
      <c r="K204" s="22"/>
      <c r="L204" s="22"/>
      <c r="M204" s="145"/>
      <c r="N204" s="22" t="s">
        <v>451</v>
      </c>
      <c r="O204" s="23">
        <v>0</v>
      </c>
      <c r="P204" s="23">
        <v>5000</v>
      </c>
      <c r="Q204" s="23">
        <v>0</v>
      </c>
      <c r="R204" s="23">
        <v>5000</v>
      </c>
      <c r="S204" s="23"/>
      <c r="T204" s="29">
        <v>0</v>
      </c>
      <c r="U204" s="23"/>
      <c r="V204" s="23">
        <v>0</v>
      </c>
      <c r="W204" s="23">
        <v>0</v>
      </c>
      <c r="X204" s="23">
        <v>0</v>
      </c>
      <c r="Y204" s="23"/>
      <c r="Z204" s="246"/>
      <c r="AA204" s="23"/>
      <c r="AB204" s="23"/>
      <c r="AC204" s="23"/>
      <c r="AD204" s="23"/>
    </row>
    <row r="205" spans="1:31" x14ac:dyDescent="0.25">
      <c r="A205" s="42"/>
      <c r="B205" s="42"/>
      <c r="C205" s="22"/>
      <c r="D205" s="22" t="s">
        <v>452</v>
      </c>
      <c r="E205" s="145"/>
      <c r="F205" s="156"/>
      <c r="G205" s="22"/>
      <c r="H205" s="22"/>
      <c r="I205" s="181"/>
      <c r="J205" s="173"/>
      <c r="K205" s="22"/>
      <c r="L205" s="22"/>
      <c r="M205" s="145"/>
      <c r="N205" s="22" t="s">
        <v>453</v>
      </c>
      <c r="O205" s="23">
        <v>0</v>
      </c>
      <c r="P205" s="23">
        <v>0</v>
      </c>
      <c r="Q205" s="23">
        <v>0</v>
      </c>
      <c r="R205" s="23">
        <v>0</v>
      </c>
      <c r="S205" s="23"/>
      <c r="T205" s="29">
        <v>0</v>
      </c>
      <c r="U205" s="23"/>
      <c r="V205" s="23">
        <v>0</v>
      </c>
      <c r="W205" s="23">
        <v>0</v>
      </c>
      <c r="X205" s="23">
        <v>0</v>
      </c>
      <c r="Y205" s="23"/>
      <c r="Z205" s="246"/>
      <c r="AA205" s="23"/>
      <c r="AB205" s="23"/>
      <c r="AC205" s="23"/>
      <c r="AD205" s="23"/>
    </row>
    <row r="206" spans="1:31" x14ac:dyDescent="0.25">
      <c r="A206" s="42"/>
      <c r="B206" s="42"/>
      <c r="C206" s="22"/>
      <c r="D206" s="22" t="s">
        <v>454</v>
      </c>
      <c r="E206" s="145"/>
      <c r="F206" s="156"/>
      <c r="G206" s="22"/>
      <c r="H206" s="22"/>
      <c r="I206" s="181"/>
      <c r="J206" s="173"/>
      <c r="K206" s="22"/>
      <c r="L206" s="22"/>
      <c r="M206" s="145"/>
      <c r="N206" s="22" t="s">
        <v>455</v>
      </c>
      <c r="O206" s="23">
        <v>0</v>
      </c>
      <c r="P206" s="23">
        <v>5000</v>
      </c>
      <c r="Q206" s="23">
        <v>0</v>
      </c>
      <c r="R206" s="23">
        <v>5000</v>
      </c>
      <c r="S206" s="23"/>
      <c r="T206" s="29">
        <v>0</v>
      </c>
      <c r="U206" s="23"/>
      <c r="V206" s="23">
        <v>0</v>
      </c>
      <c r="W206" s="23">
        <v>0</v>
      </c>
      <c r="X206" s="23">
        <v>0</v>
      </c>
      <c r="Y206" s="23"/>
      <c r="Z206" s="246"/>
      <c r="AA206" s="23"/>
      <c r="AB206" s="23"/>
      <c r="AC206" s="23"/>
      <c r="AD206" s="23"/>
    </row>
    <row r="207" spans="1:31" x14ac:dyDescent="0.25">
      <c r="A207" s="61"/>
      <c r="B207" s="61"/>
      <c r="C207" s="62"/>
      <c r="D207" s="282" t="s">
        <v>456</v>
      </c>
      <c r="E207" s="282"/>
      <c r="F207" s="282"/>
      <c r="G207" s="282"/>
      <c r="H207" s="282"/>
      <c r="I207" s="282"/>
      <c r="J207" s="282"/>
      <c r="K207" s="282"/>
      <c r="L207" s="282"/>
      <c r="M207" s="282"/>
      <c r="N207" s="282"/>
      <c r="O207" s="63">
        <f>O4+O17+O30+O35+O41+O67+O97+O136+O147+O162+O163+O164+O172+O173+O174+O176+O177+O179+O178+O191+O203</f>
        <v>525050</v>
      </c>
      <c r="P207" s="63">
        <f>P203+P191+P147+P136+P97+P67+P41+P35+P30+P17+P4+P162+P163+P164+P172+P173+P174+P176+P177+P178+P179</f>
        <v>467035</v>
      </c>
      <c r="Q207" s="63">
        <f>Q4+Q17+Q30+Q35+Q41+Q67+Q97+Q136+Q147+Q162+Q163+Q164+Q172+Q173+Q174+Q176+Q177+Q179+Q178+Q191+Q203</f>
        <v>611327.62</v>
      </c>
      <c r="R207" s="63">
        <f>R203+R191+R147+R136+R97+R67+R41+R35+R30+R17+R4+R162+R163+R164+R172+R173+R174+R176+R177+R178+R179</f>
        <v>485733.82</v>
      </c>
      <c r="S207" s="63">
        <f>S4+S17+S30+S35+S41+S67+S97+S136+S147+S162+S163+S164+S172+S173+S174+S176+S177+S179+S178+S191+S203</f>
        <v>667188.09000000008</v>
      </c>
      <c r="T207" s="63">
        <f>T203+T191+'2021-2024'!T147+T136+T97+T67+T41+T35+T30+T17+T4+T162+T163+T164+T172+T173+T174+T176+T177+T178+T179</f>
        <v>522023.49</v>
      </c>
      <c r="U207" s="63">
        <f>U4+U17+U30+U35+U41+U67+U97+U136+U147+U162+U163+U164+U172+U173+U174+U176+U177+U179+U178+U191+U203</f>
        <v>562840.49</v>
      </c>
      <c r="V207" s="63">
        <f>V203+V191+V147+V136+V97+V67+V41+V35+V30+V17+V4+V162+V163+V164+V172+V173+V174+V176+V177+V178+V179</f>
        <v>537625.44999999995</v>
      </c>
      <c r="W207" s="63">
        <f>W4+W17+W30+W35+W41+W67+W97+W136+W147+W162+W163+W164+W172+W173+W174+W176+W177+W179+W178+W191+W203</f>
        <v>525460.21000000008</v>
      </c>
      <c r="X207" s="63">
        <f>X203+X191+X147+X136+X97+X67+X41+X35+X30+X17+X4+X162+X163+X164+X172+X173+X174+X176+X177+X178+X179</f>
        <v>571043.17999999982</v>
      </c>
      <c r="Y207" s="63">
        <f>Y4+Y17+Y30+Y35+Y41+Y67+Y97+Y136+Y147+Y162+Y163+Y164+Y172+Y173+Y174+Y176+Y177+Y179+Y178+Y191+Y203</f>
        <v>528748.82000000007</v>
      </c>
      <c r="Z207" s="257">
        <f>Z203+Z191+Z147+Z136+Z97+Z67+Z41+Z35+Z30+Z17+Z4+Z162+Z163+Z164+Z172+Z173+Z174+Z176+Z177+Z178+Z179</f>
        <v>524473.85</v>
      </c>
      <c r="AA207" s="63">
        <f>AA4+AA17+AA30+AA35+AA41+AA67+AA97+AA136+AA147+AA162+AA163+AA164+AA172+AA173+AA174+AA176+AA177+AA179+AA178+AA191+AA203</f>
        <v>325857.92000000004</v>
      </c>
      <c r="AB207" s="63">
        <f>AB203+AB191+'2021-2024'!AB147+AB136+AB97+AB67+AB41+AB35+AB30+AB17+AB4+AB162+AB163+AB164+AB172+AB173+AB174+AB176+AB177+AB178+AB179</f>
        <v>365891.95</v>
      </c>
      <c r="AC207" s="63">
        <f>AC4+AC17+AC30+AC35+AC41+AC67+AC97+AC136+AC147+AC162+AC163+AC164+AC172+AC173+AC174+AC176+AC177+AC179+AC178+AC191+AC203</f>
        <v>0</v>
      </c>
      <c r="AD207" s="63">
        <f>AD203+AD191+AD147+AD136+AD97+AD67+AD41+AD35+AD30+AD17+AD4+AD162+AD163+AD164+AD172+AD173+AD174+AD176+AD177+AD178+AD179</f>
        <v>0</v>
      </c>
    </row>
    <row r="208" spans="1:31" x14ac:dyDescent="0.25">
      <c r="A208" s="61"/>
      <c r="B208" s="61"/>
      <c r="C208" s="61"/>
      <c r="D208" s="281" t="s">
        <v>457</v>
      </c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61"/>
      <c r="P208" s="63">
        <f>P207-O207</f>
        <v>-58015</v>
      </c>
      <c r="Q208" s="61"/>
      <c r="R208" s="63">
        <f>R207-Q207</f>
        <v>-125593.79999999999</v>
      </c>
      <c r="S208" s="63"/>
      <c r="T208" s="63">
        <f>T207-S207</f>
        <v>-145164.60000000009</v>
      </c>
      <c r="U208" s="63"/>
      <c r="V208" s="63">
        <f>V207-U207</f>
        <v>-25215.040000000037</v>
      </c>
      <c r="W208" s="63"/>
      <c r="X208" s="63">
        <f>X207-W207</f>
        <v>45582.969999999739</v>
      </c>
      <c r="Y208" s="63"/>
      <c r="Z208" s="257">
        <f>Z207-Y207</f>
        <v>-4274.9700000000885</v>
      </c>
      <c r="AA208" s="63"/>
      <c r="AB208" s="63">
        <f>AB207-AA207</f>
        <v>40034.02999999997</v>
      </c>
      <c r="AC208" s="63"/>
      <c r="AD208" s="63">
        <f>AD207-AC207</f>
        <v>0</v>
      </c>
    </row>
    <row r="209" spans="14:23" x14ac:dyDescent="0.25">
      <c r="N209" s="7"/>
      <c r="O209" s="3"/>
    </row>
    <row r="210" spans="14:23" x14ac:dyDescent="0.25">
      <c r="Q210" s="2"/>
    </row>
    <row r="211" spans="14:23" x14ac:dyDescent="0.25">
      <c r="W211" s="2"/>
    </row>
  </sheetData>
  <autoFilter ref="A2:AD159" xr:uid="{00000000-0009-0000-0000-000000000000}"/>
  <mergeCells count="14">
    <mergeCell ref="A190:AD190"/>
    <mergeCell ref="A161:AD161"/>
    <mergeCell ref="D208:N208"/>
    <mergeCell ref="D207:N207"/>
    <mergeCell ref="W1:AD1"/>
    <mergeCell ref="A1:E1"/>
    <mergeCell ref="O1:V1"/>
    <mergeCell ref="A29:T29"/>
    <mergeCell ref="F1:I1"/>
    <mergeCell ref="J1:M1"/>
    <mergeCell ref="A3:AD3"/>
    <mergeCell ref="A16:AD16"/>
    <mergeCell ref="A66:AD66"/>
    <mergeCell ref="A146:AD146"/>
  </mergeCells>
  <phoneticPr fontId="14" type="noConversion"/>
  <printOptions headings="1"/>
  <pageMargins left="0.17" right="0.16" top="0.55118110236220474" bottom="0.35433070866141736" header="0.31496062992125984" footer="0.31496062992125984"/>
  <pageSetup paperSize="8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23C8-4A8C-44EA-B669-8315E6E52ACE}">
  <dimension ref="A1:P417"/>
  <sheetViews>
    <sheetView zoomScale="85" zoomScaleNormal="85" workbookViewId="0">
      <pane ySplit="2" topLeftCell="A158" activePane="bottomLeft" state="frozen"/>
      <selection pane="bottomLeft" activeCell="G175" sqref="G175"/>
    </sheetView>
  </sheetViews>
  <sheetFormatPr defaultColWidth="9.140625" defaultRowHeight="15" x14ac:dyDescent="0.25"/>
  <cols>
    <col min="1" max="1" width="7" style="6" customWidth="1"/>
    <col min="2" max="2" width="7.85546875" style="6" customWidth="1"/>
    <col min="3" max="4" width="7.28515625" style="6" customWidth="1"/>
    <col min="5" max="5" width="65.5703125" style="6" customWidth="1"/>
    <col min="6" max="6" width="8.7109375" style="6" customWidth="1"/>
    <col min="7" max="7" width="11.140625" style="233" customWidth="1"/>
    <col min="8" max="9" width="12.42578125" style="6" customWidth="1"/>
    <col min="10" max="10" width="14.28515625" style="6" customWidth="1"/>
    <col min="11" max="11" width="13.5703125" style="8" customWidth="1"/>
    <col min="12" max="12" width="17.42578125" style="8" customWidth="1"/>
    <col min="13" max="13" width="12.42578125" style="8" customWidth="1"/>
    <col min="14" max="14" width="17.42578125" style="8" customWidth="1"/>
    <col min="15" max="15" width="13.5703125" style="8" customWidth="1"/>
    <col min="16" max="16" width="17.42578125" style="8" customWidth="1"/>
    <col min="17" max="16384" width="9.140625" style="1"/>
  </cols>
  <sheetData>
    <row r="1" spans="1:16" ht="24" thickBot="1" x14ac:dyDescent="0.3">
      <c r="A1" s="284" t="s">
        <v>0</v>
      </c>
      <c r="B1" s="284"/>
      <c r="C1" s="284"/>
      <c r="D1" s="284"/>
      <c r="E1" s="284"/>
      <c r="F1" s="284"/>
      <c r="G1" s="223"/>
      <c r="H1" s="99" t="s">
        <v>1</v>
      </c>
      <c r="I1" s="99" t="s">
        <v>458</v>
      </c>
      <c r="J1" s="9"/>
      <c r="K1" s="283" t="s">
        <v>3</v>
      </c>
      <c r="L1" s="283"/>
      <c r="M1" s="283" t="s">
        <v>4</v>
      </c>
      <c r="N1" s="283"/>
      <c r="O1" s="283" t="s">
        <v>3</v>
      </c>
      <c r="P1" s="283"/>
    </row>
    <row r="2" spans="1:16" ht="30.75" thickBot="1" x14ac:dyDescent="0.3">
      <c r="A2" s="10" t="s">
        <v>5</v>
      </c>
      <c r="B2" s="10" t="s">
        <v>6</v>
      </c>
      <c r="C2" s="10" t="s">
        <v>7</v>
      </c>
      <c r="D2" s="10"/>
      <c r="E2" s="10" t="s">
        <v>8</v>
      </c>
      <c r="F2" s="10" t="s">
        <v>9</v>
      </c>
      <c r="G2" s="224" t="s">
        <v>459</v>
      </c>
      <c r="H2" s="89">
        <v>2023</v>
      </c>
      <c r="I2" s="90">
        <v>2023</v>
      </c>
      <c r="J2" s="9" t="s">
        <v>10</v>
      </c>
      <c r="K2" s="12" t="s">
        <v>14</v>
      </c>
      <c r="L2" s="12" t="s">
        <v>15</v>
      </c>
      <c r="M2" s="12" t="s">
        <v>14</v>
      </c>
      <c r="N2" s="12" t="s">
        <v>15</v>
      </c>
      <c r="O2" s="12" t="s">
        <v>16</v>
      </c>
      <c r="P2" s="12" t="s">
        <v>17</v>
      </c>
    </row>
    <row r="3" spans="1:16" ht="15" customHeight="1" x14ac:dyDescent="0.25">
      <c r="A3" s="75" t="s">
        <v>19</v>
      </c>
      <c r="B3" s="75"/>
      <c r="C3" s="75"/>
      <c r="D3" s="75"/>
      <c r="E3" s="75"/>
      <c r="F3" s="75"/>
      <c r="G3" s="225"/>
      <c r="H3" s="75"/>
      <c r="I3" s="75"/>
      <c r="J3" s="75"/>
      <c r="K3" s="75"/>
      <c r="L3" s="75"/>
      <c r="M3" s="75"/>
      <c r="N3" s="75"/>
      <c r="O3" s="75"/>
      <c r="P3" s="75"/>
    </row>
    <row r="4" spans="1:16" ht="61.5" customHeight="1" x14ac:dyDescent="0.25">
      <c r="A4" s="13" t="s">
        <v>20</v>
      </c>
      <c r="B4" s="14"/>
      <c r="C4" s="14"/>
      <c r="D4" s="14"/>
      <c r="E4" s="13" t="s">
        <v>21</v>
      </c>
      <c r="F4" s="13" t="s">
        <v>21</v>
      </c>
      <c r="G4" s="226"/>
      <c r="H4" s="13"/>
      <c r="I4" s="13"/>
      <c r="J4" s="15"/>
      <c r="K4" s="16">
        <f>K5+K19+K33</f>
        <v>18000</v>
      </c>
      <c r="L4" s="16">
        <f>L5+L19</f>
        <v>0</v>
      </c>
      <c r="M4" s="16">
        <f>M5+M19</f>
        <v>0</v>
      </c>
      <c r="N4" s="16">
        <f>N5+N19</f>
        <v>0</v>
      </c>
      <c r="O4" s="16">
        <f>O5+O19+O33</f>
        <v>18500</v>
      </c>
      <c r="P4" s="16">
        <f>P5+P19</f>
        <v>0</v>
      </c>
    </row>
    <row r="5" spans="1:16" ht="75" x14ac:dyDescent="0.25">
      <c r="A5" s="80"/>
      <c r="B5" s="18" t="s">
        <v>22</v>
      </c>
      <c r="C5" s="19"/>
      <c r="D5" s="19"/>
      <c r="E5" s="85" t="s">
        <v>460</v>
      </c>
      <c r="F5" s="84" t="s">
        <v>24</v>
      </c>
      <c r="G5" s="84" t="s">
        <v>461</v>
      </c>
      <c r="H5" s="84"/>
      <c r="I5" s="84"/>
      <c r="J5" s="20"/>
      <c r="K5" s="21">
        <f>K6+K10+K13+K18</f>
        <v>5000</v>
      </c>
      <c r="L5" s="21">
        <f>SUM(L6:L28)</f>
        <v>0</v>
      </c>
      <c r="M5" s="21">
        <f>SUM(M6:M28)</f>
        <v>0</v>
      </c>
      <c r="N5" s="21">
        <f>SUM(N6:N28)</f>
        <v>0</v>
      </c>
      <c r="O5" s="21">
        <f>O6+O10+O13+O18</f>
        <v>5500</v>
      </c>
      <c r="P5" s="21">
        <f>SUM(P6:P28)</f>
        <v>0</v>
      </c>
    </row>
    <row r="6" spans="1:16" ht="30" customHeight="1" x14ac:dyDescent="0.25">
      <c r="A6" s="80"/>
      <c r="B6" s="17"/>
      <c r="C6" s="9" t="s">
        <v>26</v>
      </c>
      <c r="D6" s="9"/>
      <c r="E6" s="100" t="s">
        <v>27</v>
      </c>
      <c r="F6" s="100"/>
      <c r="G6" s="103"/>
      <c r="H6" s="101"/>
      <c r="I6" s="101"/>
      <c r="J6" s="9" t="s">
        <v>33</v>
      </c>
      <c r="K6" s="102">
        <f>SUM(K7:K9)</f>
        <v>0</v>
      </c>
      <c r="L6" s="102"/>
      <c r="M6" s="102"/>
      <c r="N6" s="102"/>
      <c r="O6" s="102">
        <v>500</v>
      </c>
      <c r="P6" s="102"/>
    </row>
    <row r="7" spans="1:16" x14ac:dyDescent="0.25">
      <c r="A7" s="80"/>
      <c r="B7" s="17"/>
      <c r="C7" s="22"/>
      <c r="D7" s="22">
        <v>1</v>
      </c>
      <c r="E7" s="94" t="s">
        <v>462</v>
      </c>
      <c r="F7" s="17"/>
      <c r="G7" s="83"/>
      <c r="H7" s="95" t="s">
        <v>250</v>
      </c>
      <c r="I7" s="95" t="s">
        <v>32</v>
      </c>
      <c r="J7" s="22"/>
      <c r="K7" s="23">
        <v>0</v>
      </c>
      <c r="L7" s="23"/>
      <c r="M7" s="23"/>
      <c r="N7" s="23"/>
      <c r="O7" s="23"/>
      <c r="P7" s="23"/>
    </row>
    <row r="8" spans="1:16" x14ac:dyDescent="0.25">
      <c r="A8" s="80"/>
      <c r="B8" s="17"/>
      <c r="C8" s="22"/>
      <c r="D8" s="22">
        <v>2</v>
      </c>
      <c r="E8" s="94" t="s">
        <v>463</v>
      </c>
      <c r="F8" s="17"/>
      <c r="G8" s="83"/>
      <c r="H8" s="95" t="s">
        <v>83</v>
      </c>
      <c r="I8" s="95" t="s">
        <v>32</v>
      </c>
      <c r="J8" s="22"/>
      <c r="K8" s="23">
        <v>0</v>
      </c>
      <c r="L8" s="23"/>
      <c r="M8" s="23"/>
      <c r="N8" s="23"/>
      <c r="O8" s="23"/>
      <c r="P8" s="23"/>
    </row>
    <row r="9" spans="1:16" x14ac:dyDescent="0.25">
      <c r="A9" s="80"/>
      <c r="B9" s="17"/>
      <c r="C9" s="22"/>
      <c r="D9" s="22">
        <v>3</v>
      </c>
      <c r="E9" s="94" t="s">
        <v>464</v>
      </c>
      <c r="F9" s="17"/>
      <c r="G9" s="83"/>
      <c r="H9" s="95" t="s">
        <v>253</v>
      </c>
      <c r="I9" s="95" t="s">
        <v>32</v>
      </c>
      <c r="J9" s="22"/>
      <c r="K9" s="23">
        <v>0</v>
      </c>
      <c r="L9" s="23"/>
      <c r="M9" s="23"/>
      <c r="N9" s="23"/>
      <c r="O9" s="23"/>
      <c r="P9" s="23"/>
    </row>
    <row r="10" spans="1:16" ht="30" x14ac:dyDescent="0.25">
      <c r="A10" s="80"/>
      <c r="B10" s="17"/>
      <c r="C10" s="9" t="s">
        <v>34</v>
      </c>
      <c r="D10" s="9"/>
      <c r="E10" s="9" t="s">
        <v>35</v>
      </c>
      <c r="F10" s="9"/>
      <c r="G10" s="103"/>
      <c r="H10" s="101"/>
      <c r="I10" s="101"/>
      <c r="J10" s="9" t="s">
        <v>37</v>
      </c>
      <c r="K10" s="102">
        <v>0</v>
      </c>
      <c r="L10" s="102"/>
      <c r="M10" s="102"/>
      <c r="N10" s="102"/>
      <c r="O10" s="102"/>
      <c r="P10" s="102"/>
    </row>
    <row r="11" spans="1:16" x14ac:dyDescent="0.25">
      <c r="A11" s="80"/>
      <c r="B11" s="17"/>
      <c r="C11" s="22"/>
      <c r="D11" s="22">
        <v>1</v>
      </c>
      <c r="E11" s="107" t="s">
        <v>465</v>
      </c>
      <c r="F11" s="22"/>
      <c r="G11" s="83"/>
      <c r="H11" s="95" t="s">
        <v>70</v>
      </c>
      <c r="I11" s="95" t="s">
        <v>32</v>
      </c>
      <c r="J11" s="22"/>
      <c r="K11" s="23">
        <v>0</v>
      </c>
      <c r="L11" s="23"/>
      <c r="M11" s="23"/>
      <c r="N11" s="23"/>
      <c r="O11" s="23"/>
      <c r="P11" s="23"/>
    </row>
    <row r="12" spans="1:16" x14ac:dyDescent="0.25">
      <c r="A12" s="80"/>
      <c r="B12" s="17"/>
      <c r="C12" s="22"/>
      <c r="D12" s="22">
        <v>2</v>
      </c>
      <c r="E12" s="107" t="s">
        <v>466</v>
      </c>
      <c r="F12" s="22"/>
      <c r="G12" s="83"/>
      <c r="H12" s="95" t="s">
        <v>70</v>
      </c>
      <c r="I12" s="95" t="s">
        <v>32</v>
      </c>
      <c r="J12" s="22"/>
      <c r="K12" s="23">
        <v>0</v>
      </c>
      <c r="L12" s="23"/>
      <c r="M12" s="23"/>
      <c r="N12" s="23"/>
      <c r="O12" s="23"/>
      <c r="P12" s="23"/>
    </row>
    <row r="13" spans="1:16" ht="60" x14ac:dyDescent="0.25">
      <c r="A13" s="80"/>
      <c r="B13" s="17"/>
      <c r="C13" s="9" t="s">
        <v>38</v>
      </c>
      <c r="D13" s="9"/>
      <c r="E13" s="103" t="s">
        <v>467</v>
      </c>
      <c r="F13" s="9"/>
      <c r="G13" s="103"/>
      <c r="H13" s="101" t="s">
        <v>30</v>
      </c>
      <c r="I13" s="101"/>
      <c r="J13" s="9" t="s">
        <v>41</v>
      </c>
      <c r="K13" s="102">
        <f>SUM(K14:K17)</f>
        <v>5000</v>
      </c>
      <c r="L13" s="102"/>
      <c r="M13" s="102"/>
      <c r="N13" s="102"/>
      <c r="O13" s="102">
        <v>5000</v>
      </c>
      <c r="P13" s="102"/>
    </row>
    <row r="14" spans="1:16" x14ac:dyDescent="0.25">
      <c r="A14" s="80"/>
      <c r="B14" s="17"/>
      <c r="C14" s="22"/>
      <c r="D14" s="22">
        <v>1</v>
      </c>
      <c r="E14" s="108" t="s">
        <v>468</v>
      </c>
      <c r="F14" s="22"/>
      <c r="G14" s="83"/>
      <c r="H14" s="95" t="s">
        <v>36</v>
      </c>
      <c r="I14" s="95"/>
      <c r="J14" s="22"/>
      <c r="K14" s="23">
        <v>500</v>
      </c>
      <c r="L14" s="23"/>
      <c r="M14" s="23"/>
      <c r="N14" s="23"/>
      <c r="O14" s="23"/>
      <c r="P14" s="23"/>
    </row>
    <row r="15" spans="1:16" x14ac:dyDescent="0.25">
      <c r="A15" s="80"/>
      <c r="B15" s="17"/>
      <c r="C15" s="22"/>
      <c r="D15" s="22">
        <v>2</v>
      </c>
      <c r="E15" s="108" t="s">
        <v>469</v>
      </c>
      <c r="F15" s="22"/>
      <c r="G15" s="83"/>
      <c r="H15" s="95" t="s">
        <v>36</v>
      </c>
      <c r="I15" s="95"/>
      <c r="J15" s="22"/>
      <c r="K15" s="23">
        <v>800</v>
      </c>
      <c r="L15" s="23"/>
      <c r="M15" s="23"/>
      <c r="N15" s="23"/>
      <c r="O15" s="23"/>
      <c r="P15" s="23"/>
    </row>
    <row r="16" spans="1:16" x14ac:dyDescent="0.25">
      <c r="A16" s="80"/>
      <c r="B16" s="17"/>
      <c r="C16" s="22"/>
      <c r="D16" s="22">
        <v>3</v>
      </c>
      <c r="E16" s="108" t="s">
        <v>470</v>
      </c>
      <c r="F16" s="22"/>
      <c r="G16" s="83"/>
      <c r="H16" s="95" t="s">
        <v>36</v>
      </c>
      <c r="I16" s="95"/>
      <c r="J16" s="22"/>
      <c r="K16" s="23">
        <v>2500</v>
      </c>
      <c r="L16" s="23"/>
      <c r="M16" s="23"/>
      <c r="N16" s="23"/>
      <c r="O16" s="23"/>
      <c r="P16" s="23"/>
    </row>
    <row r="17" spans="1:16" x14ac:dyDescent="0.25">
      <c r="A17" s="80"/>
      <c r="B17" s="17"/>
      <c r="C17" s="22"/>
      <c r="D17" s="22">
        <v>4</v>
      </c>
      <c r="E17" s="108" t="s">
        <v>471</v>
      </c>
      <c r="F17" s="22"/>
      <c r="G17" s="83"/>
      <c r="H17" s="95" t="s">
        <v>36</v>
      </c>
      <c r="I17" s="95"/>
      <c r="J17" s="22"/>
      <c r="K17" s="23">
        <v>1200</v>
      </c>
      <c r="L17" s="23"/>
      <c r="M17" s="23"/>
      <c r="N17" s="23"/>
      <c r="O17" s="23"/>
      <c r="P17" s="23"/>
    </row>
    <row r="18" spans="1:16" ht="30" customHeight="1" x14ac:dyDescent="0.25">
      <c r="A18" s="80"/>
      <c r="B18" s="17"/>
      <c r="C18" s="9" t="s">
        <v>42</v>
      </c>
      <c r="D18" s="9"/>
      <c r="E18" s="104" t="s">
        <v>43</v>
      </c>
      <c r="F18" s="9"/>
      <c r="G18" s="103"/>
      <c r="H18" s="101"/>
      <c r="I18" s="101"/>
      <c r="J18" s="9" t="s">
        <v>45</v>
      </c>
      <c r="K18" s="102">
        <v>0</v>
      </c>
      <c r="L18" s="102">
        <v>0</v>
      </c>
      <c r="M18" s="102"/>
      <c r="N18" s="102"/>
      <c r="O18" s="102"/>
      <c r="P18" s="102">
        <v>0</v>
      </c>
    </row>
    <row r="19" spans="1:16" ht="45" x14ac:dyDescent="0.25">
      <c r="A19" s="80"/>
      <c r="B19" s="19" t="s">
        <v>46</v>
      </c>
      <c r="C19" s="20"/>
      <c r="D19" s="20"/>
      <c r="E19" s="18" t="s">
        <v>47</v>
      </c>
      <c r="F19" s="84" t="s">
        <v>48</v>
      </c>
      <c r="G19" s="84" t="s">
        <v>461</v>
      </c>
      <c r="H19" s="84"/>
      <c r="I19" s="84"/>
      <c r="J19" s="105"/>
      <c r="K19" s="26">
        <f>+K20+K24+K28</f>
        <v>12000</v>
      </c>
      <c r="L19" s="21">
        <f>SUM(L20:L24)</f>
        <v>0</v>
      </c>
      <c r="M19" s="21">
        <f>SUM(M20:M24)</f>
        <v>0</v>
      </c>
      <c r="N19" s="21">
        <f>SUM(N20:N24)</f>
        <v>0</v>
      </c>
      <c r="O19" s="26">
        <f>+O20+O24+O28</f>
        <v>12000</v>
      </c>
      <c r="P19" s="21">
        <f>SUM(P20:P24)</f>
        <v>0</v>
      </c>
    </row>
    <row r="20" spans="1:16" ht="30" x14ac:dyDescent="0.25">
      <c r="A20" s="80"/>
      <c r="B20" s="17"/>
      <c r="C20" s="9" t="s">
        <v>26</v>
      </c>
      <c r="D20" s="9"/>
      <c r="E20" s="100" t="s">
        <v>49</v>
      </c>
      <c r="F20" s="100"/>
      <c r="G20" s="103"/>
      <c r="H20" s="100"/>
      <c r="I20" s="100"/>
      <c r="J20" s="9" t="s">
        <v>52</v>
      </c>
      <c r="K20" s="102">
        <f>SUM(K21:K23)</f>
        <v>7000</v>
      </c>
      <c r="L20" s="102"/>
      <c r="M20" s="102"/>
      <c r="N20" s="102"/>
      <c r="O20" s="102">
        <v>7000</v>
      </c>
      <c r="P20" s="102"/>
    </row>
    <row r="21" spans="1:16" x14ac:dyDescent="0.25">
      <c r="A21" s="80"/>
      <c r="B21" s="17"/>
      <c r="C21" s="22"/>
      <c r="D21" s="22">
        <v>1</v>
      </c>
      <c r="E21" s="106" t="s">
        <v>472</v>
      </c>
      <c r="F21" s="17"/>
      <c r="G21" s="83"/>
      <c r="H21" s="17" t="s">
        <v>70</v>
      </c>
      <c r="I21" s="17" t="s">
        <v>473</v>
      </c>
      <c r="J21" s="22"/>
      <c r="K21" s="23">
        <v>2000</v>
      </c>
      <c r="L21" s="23"/>
      <c r="M21" s="23"/>
      <c r="N21" s="23"/>
      <c r="O21" s="23"/>
      <c r="P21" s="23"/>
    </row>
    <row r="22" spans="1:16" x14ac:dyDescent="0.25">
      <c r="A22" s="80"/>
      <c r="B22" s="17"/>
      <c r="C22" s="22"/>
      <c r="D22" s="22">
        <v>2</v>
      </c>
      <c r="E22" s="106" t="s">
        <v>474</v>
      </c>
      <c r="F22" s="17"/>
      <c r="G22" s="83"/>
      <c r="H22" s="17" t="s">
        <v>50</v>
      </c>
      <c r="I22" s="17" t="s">
        <v>70</v>
      </c>
      <c r="J22" s="22"/>
      <c r="K22" s="23">
        <v>3000</v>
      </c>
      <c r="L22" s="23"/>
      <c r="M22" s="23"/>
      <c r="N22" s="23"/>
      <c r="O22" s="23"/>
      <c r="P22" s="23"/>
    </row>
    <row r="23" spans="1:16" x14ac:dyDescent="0.25">
      <c r="A23" s="80"/>
      <c r="B23" s="17"/>
      <c r="C23" s="22"/>
      <c r="D23" s="22">
        <v>3</v>
      </c>
      <c r="E23" s="106" t="s">
        <v>475</v>
      </c>
      <c r="F23" s="17"/>
      <c r="G23" s="83"/>
      <c r="H23" s="17" t="s">
        <v>40</v>
      </c>
      <c r="I23" s="17"/>
      <c r="J23" s="22"/>
      <c r="K23" s="23">
        <v>2000</v>
      </c>
      <c r="L23" s="23"/>
      <c r="M23" s="23"/>
      <c r="N23" s="23"/>
      <c r="O23" s="23"/>
      <c r="P23" s="23"/>
    </row>
    <row r="24" spans="1:16" x14ac:dyDescent="0.25">
      <c r="A24" s="80"/>
      <c r="B24" s="17"/>
      <c r="C24" s="9" t="s">
        <v>34</v>
      </c>
      <c r="D24" s="9"/>
      <c r="E24" s="9" t="s">
        <v>53</v>
      </c>
      <c r="F24" s="9"/>
      <c r="G24" s="103"/>
      <c r="H24" s="9"/>
      <c r="I24" s="9"/>
      <c r="J24" s="9" t="s">
        <v>55</v>
      </c>
      <c r="K24" s="102">
        <v>0</v>
      </c>
      <c r="L24" s="102"/>
      <c r="M24" s="102"/>
      <c r="N24" s="102"/>
      <c r="O24" s="102"/>
      <c r="P24" s="102"/>
    </row>
    <row r="25" spans="1:16" x14ac:dyDescent="0.25">
      <c r="A25" s="80"/>
      <c r="B25" s="17"/>
      <c r="C25" s="22"/>
      <c r="D25" s="22">
        <v>1</v>
      </c>
      <c r="E25" s="22"/>
      <c r="F25" s="22"/>
      <c r="G25" s="83"/>
      <c r="H25" s="22"/>
      <c r="I25" s="22"/>
      <c r="J25" s="22"/>
      <c r="K25" s="23">
        <v>0</v>
      </c>
      <c r="L25" s="23"/>
      <c r="M25" s="23"/>
      <c r="N25" s="23"/>
      <c r="O25" s="23"/>
      <c r="P25" s="23"/>
    </row>
    <row r="26" spans="1:16" x14ac:dyDescent="0.25">
      <c r="A26" s="80"/>
      <c r="B26" s="17"/>
      <c r="C26" s="22"/>
      <c r="D26" s="22">
        <v>2</v>
      </c>
      <c r="E26" s="22"/>
      <c r="F26" s="22"/>
      <c r="G26" s="83"/>
      <c r="H26" s="22"/>
      <c r="I26" s="22"/>
      <c r="J26" s="22"/>
      <c r="K26" s="23">
        <v>0</v>
      </c>
      <c r="L26" s="23"/>
      <c r="M26" s="23"/>
      <c r="N26" s="23"/>
      <c r="O26" s="23"/>
      <c r="P26" s="23"/>
    </row>
    <row r="27" spans="1:16" x14ac:dyDescent="0.25">
      <c r="A27" s="80"/>
      <c r="B27" s="17"/>
      <c r="C27" s="22"/>
      <c r="D27" s="22">
        <v>3</v>
      </c>
      <c r="E27" s="22"/>
      <c r="F27" s="22"/>
      <c r="G27" s="83"/>
      <c r="H27" s="22"/>
      <c r="I27" s="22"/>
      <c r="J27" s="22"/>
      <c r="K27" s="23">
        <v>0</v>
      </c>
      <c r="L27" s="23"/>
      <c r="M27" s="23"/>
      <c r="N27" s="23"/>
      <c r="O27" s="23"/>
      <c r="P27" s="23"/>
    </row>
    <row r="28" spans="1:16" ht="32.25" customHeight="1" x14ac:dyDescent="0.25">
      <c r="A28" s="80"/>
      <c r="B28" s="17"/>
      <c r="C28" s="103" t="s">
        <v>38</v>
      </c>
      <c r="D28" s="103"/>
      <c r="E28" s="103" t="s">
        <v>56</v>
      </c>
      <c r="F28" s="9"/>
      <c r="G28" s="103"/>
      <c r="H28" s="9"/>
      <c r="I28" s="9"/>
      <c r="J28" s="103" t="s">
        <v>57</v>
      </c>
      <c r="K28" s="102">
        <f>SUM(K29:K32)</f>
        <v>5000</v>
      </c>
      <c r="L28" s="102"/>
      <c r="M28" s="102"/>
      <c r="N28" s="102"/>
      <c r="O28" s="102">
        <v>5000</v>
      </c>
      <c r="P28" s="102"/>
    </row>
    <row r="29" spans="1:16" x14ac:dyDescent="0.25">
      <c r="A29" s="80"/>
      <c r="B29" s="17"/>
      <c r="C29" s="22"/>
      <c r="D29" s="22">
        <v>1</v>
      </c>
      <c r="E29" s="107" t="s">
        <v>476</v>
      </c>
      <c r="F29" s="22"/>
      <c r="G29" s="83"/>
      <c r="H29" s="22" t="s">
        <v>70</v>
      </c>
      <c r="I29" s="22"/>
      <c r="J29" s="22"/>
      <c r="K29" s="23">
        <v>0</v>
      </c>
      <c r="L29" s="23"/>
      <c r="M29" s="23"/>
      <c r="N29" s="23"/>
      <c r="O29" s="23"/>
      <c r="P29" s="23"/>
    </row>
    <row r="30" spans="1:16" x14ac:dyDescent="0.25">
      <c r="A30" s="80"/>
      <c r="B30" s="17"/>
      <c r="C30" s="22"/>
      <c r="D30" s="22">
        <v>2</v>
      </c>
      <c r="E30" s="107" t="s">
        <v>477</v>
      </c>
      <c r="F30" s="22"/>
      <c r="G30" s="83"/>
      <c r="H30" s="22" t="s">
        <v>28</v>
      </c>
      <c r="I30" s="22"/>
      <c r="J30" s="22"/>
      <c r="K30" s="23">
        <v>0</v>
      </c>
      <c r="L30" s="23"/>
      <c r="M30" s="23"/>
      <c r="N30" s="23"/>
      <c r="O30" s="23"/>
      <c r="P30" s="23"/>
    </row>
    <row r="31" spans="1:16" x14ac:dyDescent="0.25">
      <c r="A31" s="80"/>
      <c r="B31" s="17"/>
      <c r="C31" s="22"/>
      <c r="D31" s="22">
        <v>3</v>
      </c>
      <c r="E31" s="107" t="s">
        <v>478</v>
      </c>
      <c r="F31" s="22"/>
      <c r="G31" s="83"/>
      <c r="H31" s="22" t="s">
        <v>479</v>
      </c>
      <c r="I31" s="22"/>
      <c r="J31" s="22"/>
      <c r="K31" s="23">
        <v>4000</v>
      </c>
      <c r="L31" s="23"/>
      <c r="M31" s="23"/>
      <c r="N31" s="23"/>
      <c r="O31" s="23"/>
      <c r="P31" s="23"/>
    </row>
    <row r="32" spans="1:16" x14ac:dyDescent="0.25">
      <c r="A32" s="80"/>
      <c r="B32" s="17"/>
      <c r="C32" s="22"/>
      <c r="D32" s="22">
        <v>4</v>
      </c>
      <c r="E32" s="107" t="s">
        <v>480</v>
      </c>
      <c r="F32" s="22"/>
      <c r="G32" s="83"/>
      <c r="H32" s="22" t="s">
        <v>36</v>
      </c>
      <c r="I32" s="22"/>
      <c r="J32" s="22"/>
      <c r="K32" s="23">
        <v>1000</v>
      </c>
      <c r="L32" s="23"/>
      <c r="M32" s="23"/>
      <c r="N32" s="23"/>
      <c r="O32" s="23"/>
      <c r="P32" s="23"/>
    </row>
    <row r="33" spans="1:16" ht="48" customHeight="1" x14ac:dyDescent="0.25">
      <c r="A33" s="80"/>
      <c r="B33" s="84" t="s">
        <v>58</v>
      </c>
      <c r="C33" s="20"/>
      <c r="D33" s="20"/>
      <c r="E33" s="18" t="s">
        <v>481</v>
      </c>
      <c r="F33" s="84" t="s">
        <v>60</v>
      </c>
      <c r="G33" s="84" t="s">
        <v>461</v>
      </c>
      <c r="H33" s="84"/>
      <c r="I33" s="84"/>
      <c r="J33" s="20"/>
      <c r="K33" s="26">
        <f>SUM(K34:K34)</f>
        <v>1000</v>
      </c>
      <c r="L33" s="26">
        <f t="shared" ref="L33:P33" si="0">SUM(L34:L34)</f>
        <v>0</v>
      </c>
      <c r="M33" s="26">
        <f t="shared" si="0"/>
        <v>0</v>
      </c>
      <c r="N33" s="26">
        <f t="shared" si="0"/>
        <v>0</v>
      </c>
      <c r="O33" s="26">
        <f>SUM(O34:O34)</f>
        <v>1000</v>
      </c>
      <c r="P33" s="26">
        <f t="shared" si="0"/>
        <v>0</v>
      </c>
    </row>
    <row r="34" spans="1:16" x14ac:dyDescent="0.25">
      <c r="A34" s="80"/>
      <c r="B34" s="100"/>
      <c r="C34" s="9" t="s">
        <v>34</v>
      </c>
      <c r="D34" s="9"/>
      <c r="E34" s="9" t="s">
        <v>61</v>
      </c>
      <c r="F34" s="9"/>
      <c r="G34" s="103"/>
      <c r="H34" s="9"/>
      <c r="I34" s="9"/>
      <c r="J34" s="103" t="s">
        <v>63</v>
      </c>
      <c r="K34" s="102">
        <f>SUM(K35:K36)</f>
        <v>1000</v>
      </c>
      <c r="L34" s="102"/>
      <c r="M34" s="102"/>
      <c r="N34" s="102"/>
      <c r="O34" s="102">
        <v>1000</v>
      </c>
      <c r="P34" s="102"/>
    </row>
    <row r="35" spans="1:16" x14ac:dyDescent="0.25">
      <c r="A35" s="80"/>
      <c r="B35" s="17"/>
      <c r="C35" s="22"/>
      <c r="D35" s="22">
        <v>1</v>
      </c>
      <c r="E35" s="95" t="s">
        <v>482</v>
      </c>
      <c r="F35" s="22"/>
      <c r="G35" s="83"/>
      <c r="H35" s="22" t="s">
        <v>36</v>
      </c>
      <c r="I35" s="22"/>
      <c r="J35" s="83"/>
      <c r="K35" s="23">
        <v>0</v>
      </c>
      <c r="L35" s="23"/>
      <c r="M35" s="23"/>
      <c r="N35" s="23"/>
      <c r="O35" s="23"/>
      <c r="P35" s="23"/>
    </row>
    <row r="36" spans="1:16" x14ac:dyDescent="0.25">
      <c r="A36" s="80"/>
      <c r="B36" s="17"/>
      <c r="C36" s="22"/>
      <c r="D36" s="22">
        <v>2</v>
      </c>
      <c r="E36" s="95" t="s">
        <v>483</v>
      </c>
      <c r="F36" s="22"/>
      <c r="G36" s="83"/>
      <c r="H36" s="22" t="s">
        <v>62</v>
      </c>
      <c r="I36" s="22" t="s">
        <v>32</v>
      </c>
      <c r="J36" s="83"/>
      <c r="K36" s="23">
        <v>1000</v>
      </c>
      <c r="L36" s="23"/>
      <c r="M36" s="23"/>
      <c r="N36" s="23"/>
      <c r="O36" s="23"/>
      <c r="P36" s="23"/>
    </row>
    <row r="37" spans="1:16" ht="15" customHeight="1" x14ac:dyDescent="0.25">
      <c r="A37" s="76" t="s">
        <v>64</v>
      </c>
      <c r="B37" s="76"/>
      <c r="C37" s="76"/>
      <c r="D37" s="76"/>
      <c r="E37" s="76"/>
      <c r="F37" s="76"/>
      <c r="G37" s="227"/>
      <c r="H37" s="76"/>
      <c r="I37" s="76"/>
      <c r="J37" s="76"/>
      <c r="K37" s="76"/>
      <c r="L37" s="76"/>
      <c r="M37" s="76"/>
      <c r="N37" s="76"/>
      <c r="O37" s="76"/>
      <c r="P37" s="76"/>
    </row>
    <row r="38" spans="1:16" ht="30" x14ac:dyDescent="0.25">
      <c r="A38" s="13" t="s">
        <v>65</v>
      </c>
      <c r="B38" s="14"/>
      <c r="C38" s="14"/>
      <c r="D38" s="14"/>
      <c r="E38" s="13" t="s">
        <v>66</v>
      </c>
      <c r="F38" s="24"/>
      <c r="G38" s="226"/>
      <c r="H38" s="24"/>
      <c r="I38" s="24"/>
      <c r="J38" s="24"/>
      <c r="K38" s="25">
        <f t="shared" ref="K38:P38" si="1">K39+K53+K59</f>
        <v>6050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61.5" customHeight="1" x14ac:dyDescent="0.25">
      <c r="A39" s="80"/>
      <c r="B39" s="18" t="s">
        <v>22</v>
      </c>
      <c r="C39" s="19"/>
      <c r="D39" s="19"/>
      <c r="E39" s="18" t="s">
        <v>67</v>
      </c>
      <c r="F39" s="18" t="s">
        <v>68</v>
      </c>
      <c r="G39" s="84" t="s">
        <v>484</v>
      </c>
      <c r="H39" s="18"/>
      <c r="I39" s="18"/>
      <c r="J39" s="20"/>
      <c r="K39" s="21">
        <f>K40+K44+K48+K52</f>
        <v>0</v>
      </c>
      <c r="L39" s="21">
        <f t="shared" ref="L39:N39" si="2">SUM(L52)</f>
        <v>0</v>
      </c>
      <c r="M39" s="21">
        <f t="shared" si="2"/>
        <v>0</v>
      </c>
      <c r="N39" s="21">
        <f t="shared" si="2"/>
        <v>0</v>
      </c>
      <c r="O39" s="21">
        <f>O40+O44+O48+O52</f>
        <v>0</v>
      </c>
      <c r="P39" s="21">
        <f t="shared" ref="P39" si="3">SUM(P52)</f>
        <v>0</v>
      </c>
    </row>
    <row r="40" spans="1:16" ht="23.25" customHeight="1" x14ac:dyDescent="0.25">
      <c r="A40" s="80"/>
      <c r="B40" s="17"/>
      <c r="C40" s="9" t="s">
        <v>26</v>
      </c>
      <c r="D40" s="9"/>
      <c r="E40" s="100" t="s">
        <v>69</v>
      </c>
      <c r="F40" s="100"/>
      <c r="G40" s="103"/>
      <c r="H40" s="100"/>
      <c r="I40" s="100"/>
      <c r="J40" s="9" t="s">
        <v>73</v>
      </c>
      <c r="K40" s="102">
        <v>0</v>
      </c>
      <c r="L40" s="102"/>
      <c r="M40" s="102"/>
      <c r="N40" s="102"/>
      <c r="O40" s="102"/>
      <c r="P40" s="102"/>
    </row>
    <row r="41" spans="1:16" x14ac:dyDescent="0.25">
      <c r="A41" s="80"/>
      <c r="B41" s="17"/>
      <c r="C41" s="22"/>
      <c r="D41" s="22">
        <v>1</v>
      </c>
      <c r="E41" s="95" t="s">
        <v>485</v>
      </c>
      <c r="F41" s="22"/>
      <c r="G41" s="83"/>
      <c r="H41" s="22" t="s">
        <v>32</v>
      </c>
      <c r="I41" s="22" t="s">
        <v>32</v>
      </c>
      <c r="J41" s="83"/>
      <c r="K41" s="23">
        <v>0</v>
      </c>
      <c r="L41" s="23"/>
      <c r="M41" s="23"/>
      <c r="N41" s="23"/>
      <c r="O41" s="23"/>
      <c r="P41" s="23"/>
    </row>
    <row r="42" spans="1:16" x14ac:dyDescent="0.25">
      <c r="A42" s="80"/>
      <c r="B42" s="17"/>
      <c r="C42" s="22"/>
      <c r="D42" s="22">
        <v>2</v>
      </c>
      <c r="E42" s="95" t="s">
        <v>486</v>
      </c>
      <c r="F42" s="22"/>
      <c r="G42" s="83"/>
      <c r="H42" s="22" t="s">
        <v>487</v>
      </c>
      <c r="I42" s="22"/>
      <c r="J42" s="83"/>
      <c r="K42" s="23">
        <v>0</v>
      </c>
      <c r="L42" s="23"/>
      <c r="M42" s="23"/>
      <c r="N42" s="23"/>
      <c r="O42" s="23"/>
      <c r="P42" s="23"/>
    </row>
    <row r="43" spans="1:16" x14ac:dyDescent="0.25">
      <c r="A43" s="80"/>
      <c r="B43" s="17"/>
      <c r="C43" s="22"/>
      <c r="D43" s="22">
        <v>3</v>
      </c>
      <c r="E43" s="95" t="s">
        <v>488</v>
      </c>
      <c r="F43" s="22"/>
      <c r="G43" s="83"/>
      <c r="H43" s="22" t="s">
        <v>487</v>
      </c>
      <c r="I43" s="22"/>
      <c r="J43" s="83"/>
      <c r="K43" s="23">
        <v>0</v>
      </c>
      <c r="L43" s="23"/>
      <c r="M43" s="23"/>
      <c r="N43" s="23"/>
      <c r="O43" s="23"/>
      <c r="P43" s="23"/>
    </row>
    <row r="44" spans="1:16" ht="33" customHeight="1" x14ac:dyDescent="0.25">
      <c r="A44" s="80"/>
      <c r="B44" s="17"/>
      <c r="C44" s="9" t="s">
        <v>34</v>
      </c>
      <c r="D44" s="9"/>
      <c r="E44" s="100" t="s">
        <v>74</v>
      </c>
      <c r="F44" s="100"/>
      <c r="G44" s="103"/>
      <c r="H44" s="100"/>
      <c r="I44" s="100"/>
      <c r="J44" s="9" t="s">
        <v>75</v>
      </c>
      <c r="K44" s="102">
        <v>0</v>
      </c>
      <c r="L44" s="102"/>
      <c r="M44" s="102"/>
      <c r="N44" s="102"/>
      <c r="O44" s="102"/>
      <c r="P44" s="102"/>
    </row>
    <row r="45" spans="1:16" x14ac:dyDescent="0.25">
      <c r="A45" s="80"/>
      <c r="B45" s="17"/>
      <c r="C45" s="22"/>
      <c r="D45" s="22">
        <v>1</v>
      </c>
      <c r="E45" s="95" t="s">
        <v>489</v>
      </c>
      <c r="F45" s="22"/>
      <c r="G45" s="83"/>
      <c r="H45" s="22" t="s">
        <v>28</v>
      </c>
      <c r="I45" s="22"/>
      <c r="J45" s="83"/>
      <c r="K45" s="23">
        <v>0</v>
      </c>
      <c r="L45" s="23"/>
      <c r="M45" s="23"/>
      <c r="N45" s="23"/>
      <c r="O45" s="23"/>
      <c r="P45" s="23"/>
    </row>
    <row r="46" spans="1:16" x14ac:dyDescent="0.25">
      <c r="A46" s="80"/>
      <c r="B46" s="17"/>
      <c r="C46" s="22"/>
      <c r="D46" s="22">
        <v>2</v>
      </c>
      <c r="E46" s="95" t="s">
        <v>490</v>
      </c>
      <c r="F46" s="22"/>
      <c r="G46" s="83"/>
      <c r="H46" s="22" t="s">
        <v>28</v>
      </c>
      <c r="I46" s="22"/>
      <c r="J46" s="83"/>
      <c r="K46" s="23">
        <v>0</v>
      </c>
      <c r="L46" s="23"/>
      <c r="M46" s="23"/>
      <c r="N46" s="23"/>
      <c r="O46" s="23"/>
      <c r="P46" s="23"/>
    </row>
    <row r="47" spans="1:16" x14ac:dyDescent="0.25">
      <c r="A47" s="80"/>
      <c r="B47" s="17"/>
      <c r="C47" s="22"/>
      <c r="D47" s="22">
        <v>3</v>
      </c>
      <c r="E47" s="95" t="s">
        <v>491</v>
      </c>
      <c r="F47" s="22"/>
      <c r="G47" s="83"/>
      <c r="H47" s="22" t="s">
        <v>36</v>
      </c>
      <c r="I47" s="22"/>
      <c r="J47" s="83"/>
      <c r="K47" s="23">
        <v>0</v>
      </c>
      <c r="L47" s="23"/>
      <c r="M47" s="23"/>
      <c r="N47" s="23"/>
      <c r="O47" s="23"/>
      <c r="P47" s="23"/>
    </row>
    <row r="48" spans="1:16" ht="30.75" customHeight="1" x14ac:dyDescent="0.25">
      <c r="A48" s="80"/>
      <c r="B48" s="17"/>
      <c r="C48" s="9" t="s">
        <v>38</v>
      </c>
      <c r="D48" s="9"/>
      <c r="E48" s="100" t="s">
        <v>76</v>
      </c>
      <c r="F48" s="100"/>
      <c r="G48" s="103"/>
      <c r="H48" s="100"/>
      <c r="I48" s="100"/>
      <c r="J48" s="9" t="s">
        <v>77</v>
      </c>
      <c r="K48" s="102">
        <v>0</v>
      </c>
      <c r="L48" s="102"/>
      <c r="M48" s="102"/>
      <c r="N48" s="102"/>
      <c r="O48" s="102"/>
      <c r="P48" s="102"/>
    </row>
    <row r="49" spans="1:16" x14ac:dyDescent="0.25">
      <c r="A49" s="80"/>
      <c r="B49" s="17"/>
      <c r="C49" s="22"/>
      <c r="D49" s="22">
        <v>1</v>
      </c>
      <c r="E49" s="95" t="s">
        <v>492</v>
      </c>
      <c r="F49" s="22"/>
      <c r="G49" s="83"/>
      <c r="H49" s="22" t="s">
        <v>32</v>
      </c>
      <c r="I49" s="22" t="s">
        <v>32</v>
      </c>
      <c r="J49" s="83"/>
      <c r="K49" s="23">
        <v>0</v>
      </c>
      <c r="L49" s="23"/>
      <c r="M49" s="23"/>
      <c r="N49" s="23"/>
      <c r="O49" s="23"/>
      <c r="P49" s="23"/>
    </row>
    <row r="50" spans="1:16" x14ac:dyDescent="0.25">
      <c r="A50" s="80"/>
      <c r="B50" s="17"/>
      <c r="C50" s="22"/>
      <c r="D50" s="22">
        <v>2</v>
      </c>
      <c r="E50" s="95" t="s">
        <v>493</v>
      </c>
      <c r="F50" s="22"/>
      <c r="G50" s="83"/>
      <c r="H50" s="22" t="s">
        <v>28</v>
      </c>
      <c r="I50" s="22"/>
      <c r="J50" s="83"/>
      <c r="K50" s="23">
        <v>0</v>
      </c>
      <c r="L50" s="23"/>
      <c r="M50" s="23"/>
      <c r="N50" s="23"/>
      <c r="O50" s="23"/>
      <c r="P50" s="23"/>
    </row>
    <row r="51" spans="1:16" x14ac:dyDescent="0.25">
      <c r="A51" s="80"/>
      <c r="B51" s="17"/>
      <c r="C51" s="22"/>
      <c r="D51" s="22">
        <v>3</v>
      </c>
      <c r="E51" s="95" t="s">
        <v>494</v>
      </c>
      <c r="F51" s="22"/>
      <c r="G51" s="83"/>
      <c r="H51" s="22" t="s">
        <v>36</v>
      </c>
      <c r="I51" s="22"/>
      <c r="J51" s="83"/>
      <c r="K51" s="23">
        <v>0</v>
      </c>
      <c r="L51" s="23"/>
      <c r="M51" s="23"/>
      <c r="N51" s="23"/>
      <c r="O51" s="23"/>
      <c r="P51" s="23"/>
    </row>
    <row r="52" spans="1:16" ht="33" customHeight="1" x14ac:dyDescent="0.25">
      <c r="A52" s="80"/>
      <c r="B52" s="17"/>
      <c r="C52" s="9" t="s">
        <v>42</v>
      </c>
      <c r="D52" s="9"/>
      <c r="E52" s="104" t="s">
        <v>78</v>
      </c>
      <c r="F52" s="100"/>
      <c r="G52" s="103"/>
      <c r="H52" s="100"/>
      <c r="I52" s="100"/>
      <c r="J52" s="9" t="s">
        <v>79</v>
      </c>
      <c r="K52" s="102">
        <v>0</v>
      </c>
      <c r="L52" s="102"/>
      <c r="M52" s="102"/>
      <c r="N52" s="102"/>
      <c r="O52" s="102"/>
      <c r="P52" s="102"/>
    </row>
    <row r="53" spans="1:16" ht="34.5" customHeight="1" x14ac:dyDescent="0.25">
      <c r="A53" s="80"/>
      <c r="B53" s="18" t="s">
        <v>46</v>
      </c>
      <c r="C53" s="20"/>
      <c r="D53" s="20"/>
      <c r="E53" s="18" t="s">
        <v>80</v>
      </c>
      <c r="F53" s="18" t="s">
        <v>81</v>
      </c>
      <c r="G53" s="84" t="s">
        <v>461</v>
      </c>
      <c r="H53" s="18"/>
      <c r="I53" s="18"/>
      <c r="J53" s="20"/>
      <c r="K53" s="21">
        <f>K54+K57</f>
        <v>0</v>
      </c>
      <c r="L53" s="21">
        <f>SUM(L54:L57)</f>
        <v>0</v>
      </c>
      <c r="M53" s="21">
        <f>SUM(M54:M57)</f>
        <v>0</v>
      </c>
      <c r="N53" s="21">
        <f>SUM(N54:N57)</f>
        <v>0</v>
      </c>
      <c r="O53" s="21">
        <f>O54+O57</f>
        <v>0</v>
      </c>
      <c r="P53" s="21">
        <f>SUM(P54:P57)</f>
        <v>0</v>
      </c>
    </row>
    <row r="54" spans="1:16" ht="30" x14ac:dyDescent="0.25">
      <c r="A54" s="80"/>
      <c r="B54" s="17"/>
      <c r="C54" s="9" t="s">
        <v>26</v>
      </c>
      <c r="D54" s="9"/>
      <c r="E54" s="100" t="s">
        <v>82</v>
      </c>
      <c r="F54" s="100"/>
      <c r="G54" s="103"/>
      <c r="H54" s="100"/>
      <c r="I54" s="100"/>
      <c r="J54" s="9" t="s">
        <v>85</v>
      </c>
      <c r="K54" s="102">
        <f>SUM(K55:K56)</f>
        <v>0</v>
      </c>
      <c r="L54" s="102"/>
      <c r="M54" s="102"/>
      <c r="N54" s="102"/>
      <c r="O54" s="102"/>
      <c r="P54" s="102"/>
    </row>
    <row r="55" spans="1:16" x14ac:dyDescent="0.25">
      <c r="A55" s="80"/>
      <c r="B55" s="17"/>
      <c r="C55" s="22"/>
      <c r="D55" s="22">
        <v>1</v>
      </c>
      <c r="E55" s="95" t="s">
        <v>495</v>
      </c>
      <c r="F55" s="22"/>
      <c r="G55" s="83"/>
      <c r="H55" s="22" t="s">
        <v>32</v>
      </c>
      <c r="I55" s="22"/>
      <c r="J55" s="83"/>
      <c r="K55" s="23">
        <v>0</v>
      </c>
      <c r="L55" s="23"/>
      <c r="M55" s="23"/>
      <c r="N55" s="23"/>
      <c r="O55" s="23"/>
      <c r="P55" s="23"/>
    </row>
    <row r="56" spans="1:16" x14ac:dyDescent="0.25">
      <c r="A56" s="80"/>
      <c r="B56" s="17"/>
      <c r="C56" s="22"/>
      <c r="D56" s="22">
        <v>2</v>
      </c>
      <c r="E56" s="95" t="s">
        <v>496</v>
      </c>
      <c r="F56" s="22"/>
      <c r="G56" s="83"/>
      <c r="H56" s="22" t="s">
        <v>497</v>
      </c>
      <c r="I56" s="22"/>
      <c r="J56" s="83"/>
      <c r="K56" s="23">
        <v>0</v>
      </c>
      <c r="L56" s="23"/>
      <c r="M56" s="23"/>
      <c r="N56" s="23"/>
      <c r="O56" s="23"/>
      <c r="P56" s="23"/>
    </row>
    <row r="57" spans="1:16" ht="30" x14ac:dyDescent="0.25">
      <c r="A57" s="80"/>
      <c r="B57" s="17"/>
      <c r="C57" s="9" t="s">
        <v>34</v>
      </c>
      <c r="D57" s="9"/>
      <c r="E57" s="9" t="s">
        <v>86</v>
      </c>
      <c r="F57" s="9"/>
      <c r="G57" s="103"/>
      <c r="H57" s="9"/>
      <c r="I57" s="9"/>
      <c r="J57" s="9" t="s">
        <v>88</v>
      </c>
      <c r="K57" s="102">
        <f>SUM(K58)</f>
        <v>0</v>
      </c>
      <c r="L57" s="102"/>
      <c r="M57" s="102"/>
      <c r="N57" s="102"/>
      <c r="O57" s="102"/>
      <c r="P57" s="102"/>
    </row>
    <row r="58" spans="1:16" x14ac:dyDescent="0.25">
      <c r="A58" s="80"/>
      <c r="B58" s="17"/>
      <c r="C58" s="22"/>
      <c r="D58" s="22">
        <v>1</v>
      </c>
      <c r="E58" s="95" t="s">
        <v>498</v>
      </c>
      <c r="F58" s="22"/>
      <c r="G58" s="83"/>
      <c r="H58" s="22" t="s">
        <v>28</v>
      </c>
      <c r="I58" s="22"/>
      <c r="J58" s="83"/>
      <c r="K58" s="23">
        <v>0</v>
      </c>
      <c r="L58" s="23"/>
      <c r="M58" s="23"/>
      <c r="N58" s="23"/>
      <c r="O58" s="23"/>
      <c r="P58" s="23"/>
    </row>
    <row r="59" spans="1:16" ht="34.5" customHeight="1" x14ac:dyDescent="0.25">
      <c r="A59" s="80"/>
      <c r="B59" s="18" t="s">
        <v>58</v>
      </c>
      <c r="C59" s="20"/>
      <c r="D59" s="20"/>
      <c r="E59" s="18" t="s">
        <v>89</v>
      </c>
      <c r="F59" s="18" t="s">
        <v>90</v>
      </c>
      <c r="G59" s="84" t="s">
        <v>499</v>
      </c>
      <c r="H59" s="18"/>
      <c r="I59" s="18"/>
      <c r="J59" s="20"/>
      <c r="K59" s="21">
        <f>K60+K62</f>
        <v>6050</v>
      </c>
      <c r="L59" s="21">
        <f>SUM(L60:L62)</f>
        <v>0</v>
      </c>
      <c r="M59" s="21">
        <f>SUM(M60:M62)</f>
        <v>0</v>
      </c>
      <c r="N59" s="21">
        <f>SUM(N60:N62)</f>
        <v>0</v>
      </c>
      <c r="O59" s="21">
        <f>O60+O62</f>
        <v>0</v>
      </c>
      <c r="P59" s="21">
        <f>SUM(P60:P62)</f>
        <v>0</v>
      </c>
    </row>
    <row r="60" spans="1:16" x14ac:dyDescent="0.25">
      <c r="A60" s="80"/>
      <c r="B60" s="100"/>
      <c r="C60" s="9" t="s">
        <v>26</v>
      </c>
      <c r="D60" s="9"/>
      <c r="E60" s="100" t="s">
        <v>91</v>
      </c>
      <c r="F60" s="100"/>
      <c r="G60" s="103"/>
      <c r="H60" s="100"/>
      <c r="I60" s="100"/>
      <c r="J60" s="9" t="s">
        <v>92</v>
      </c>
      <c r="K60" s="102">
        <f>SUM(K61)</f>
        <v>6050</v>
      </c>
      <c r="L60" s="102"/>
      <c r="M60" s="102"/>
      <c r="N60" s="102"/>
      <c r="O60" s="102"/>
      <c r="P60" s="102"/>
    </row>
    <row r="61" spans="1:16" x14ac:dyDescent="0.25">
      <c r="A61" s="80"/>
      <c r="B61" s="17"/>
      <c r="C61" s="22"/>
      <c r="D61" s="22">
        <v>1</v>
      </c>
      <c r="E61" s="95" t="s">
        <v>500</v>
      </c>
      <c r="F61" s="22"/>
      <c r="G61" s="83"/>
      <c r="H61" s="22" t="s">
        <v>32</v>
      </c>
      <c r="I61" s="22"/>
      <c r="J61" s="83"/>
      <c r="K61" s="23">
        <v>6050</v>
      </c>
      <c r="L61" s="23"/>
      <c r="M61" s="23"/>
      <c r="N61" s="23"/>
      <c r="O61" s="23"/>
      <c r="P61" s="23"/>
    </row>
    <row r="62" spans="1:16" x14ac:dyDescent="0.25">
      <c r="A62" s="80"/>
      <c r="B62" s="100"/>
      <c r="C62" s="9" t="s">
        <v>34</v>
      </c>
      <c r="D62" s="9"/>
      <c r="E62" s="9" t="s">
        <v>93</v>
      </c>
      <c r="F62" s="9"/>
      <c r="G62" s="103"/>
      <c r="H62" s="9"/>
      <c r="I62" s="9"/>
      <c r="J62" s="9" t="s">
        <v>94</v>
      </c>
      <c r="K62" s="102">
        <f>SUM(K63)</f>
        <v>0</v>
      </c>
      <c r="L62" s="102"/>
      <c r="M62" s="102"/>
      <c r="N62" s="102"/>
      <c r="O62" s="102"/>
      <c r="P62" s="102"/>
    </row>
    <row r="63" spans="1:16" x14ac:dyDescent="0.25">
      <c r="A63" s="80"/>
      <c r="B63" s="17"/>
      <c r="C63" s="22"/>
      <c r="D63" s="22">
        <v>1</v>
      </c>
      <c r="E63" s="95" t="s">
        <v>501</v>
      </c>
      <c r="F63" s="22"/>
      <c r="G63" s="83"/>
      <c r="H63" s="22" t="s">
        <v>25</v>
      </c>
      <c r="I63" s="22" t="s">
        <v>51</v>
      </c>
      <c r="J63" s="83"/>
      <c r="K63" s="23">
        <v>0</v>
      </c>
      <c r="L63" s="23"/>
      <c r="M63" s="23"/>
      <c r="N63" s="23"/>
      <c r="O63" s="23"/>
      <c r="P63" s="23"/>
    </row>
    <row r="64" spans="1:16" ht="15" customHeight="1" x14ac:dyDescent="0.25">
      <c r="A64" s="285" t="s">
        <v>95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7"/>
      <c r="M64" s="76"/>
      <c r="N64" s="76"/>
      <c r="O64" s="76"/>
      <c r="P64" s="76"/>
    </row>
    <row r="65" spans="1:16" ht="30" x14ac:dyDescent="0.25">
      <c r="A65" s="13" t="s">
        <v>96</v>
      </c>
      <c r="B65" s="14"/>
      <c r="C65" s="14"/>
      <c r="D65" s="14"/>
      <c r="E65" s="13" t="s">
        <v>97</v>
      </c>
      <c r="F65" s="13"/>
      <c r="G65" s="226"/>
      <c r="H65" s="13"/>
      <c r="I65" s="13"/>
      <c r="J65" s="15"/>
      <c r="K65" s="16">
        <f>K66</f>
        <v>10500</v>
      </c>
      <c r="L65" s="16">
        <f>L66+L33</f>
        <v>0</v>
      </c>
      <c r="M65" s="16">
        <f>M66+M33</f>
        <v>0</v>
      </c>
      <c r="N65" s="16">
        <f>N66+N33</f>
        <v>0</v>
      </c>
      <c r="O65" s="16">
        <f>O66</f>
        <v>3150</v>
      </c>
      <c r="P65" s="16">
        <f>P66+P33</f>
        <v>0</v>
      </c>
    </row>
    <row r="66" spans="1:16" ht="45" customHeight="1" x14ac:dyDescent="0.25">
      <c r="A66" s="80"/>
      <c r="B66" s="18" t="s">
        <v>22</v>
      </c>
      <c r="C66" s="20"/>
      <c r="D66" s="20"/>
      <c r="E66" s="18" t="s">
        <v>98</v>
      </c>
      <c r="F66" s="18" t="s">
        <v>99</v>
      </c>
      <c r="G66" s="84" t="s">
        <v>502</v>
      </c>
      <c r="H66" s="18"/>
      <c r="I66" s="18"/>
      <c r="J66" s="20"/>
      <c r="K66" s="21">
        <f>+K67+K72+K73</f>
        <v>10500</v>
      </c>
      <c r="L66" s="21">
        <f t="shared" ref="L66" si="4">SUM(L67:L73)</f>
        <v>0</v>
      </c>
      <c r="M66" s="21">
        <f t="shared" ref="M66:N66" si="5">SUM(M67:M73)</f>
        <v>0</v>
      </c>
      <c r="N66" s="21">
        <f t="shared" si="5"/>
        <v>0</v>
      </c>
      <c r="O66" s="21">
        <f>+O67+O72+O73</f>
        <v>3150</v>
      </c>
      <c r="P66" s="21">
        <f t="shared" ref="P66" si="6">SUM(P67:P73)</f>
        <v>0</v>
      </c>
    </row>
    <row r="67" spans="1:16" x14ac:dyDescent="0.25">
      <c r="A67" s="80"/>
      <c r="B67" s="100"/>
      <c r="C67" s="9" t="s">
        <v>26</v>
      </c>
      <c r="D67" s="9"/>
      <c r="E67" s="9" t="s">
        <v>100</v>
      </c>
      <c r="F67" s="9"/>
      <c r="G67" s="103"/>
      <c r="H67" s="9" t="s">
        <v>28</v>
      </c>
      <c r="I67" s="9"/>
      <c r="J67" s="9" t="s">
        <v>102</v>
      </c>
      <c r="K67" s="102">
        <f>SUM(K68:K71)</f>
        <v>2000</v>
      </c>
      <c r="L67" s="102"/>
      <c r="M67" s="102"/>
      <c r="N67" s="102"/>
      <c r="O67" s="102">
        <v>3150</v>
      </c>
      <c r="P67" s="102"/>
    </row>
    <row r="68" spans="1:16" x14ac:dyDescent="0.25">
      <c r="A68" s="80"/>
      <c r="B68" s="17"/>
      <c r="C68" s="22"/>
      <c r="D68" s="22">
        <v>1</v>
      </c>
      <c r="E68" s="95" t="s">
        <v>503</v>
      </c>
      <c r="F68" s="22"/>
      <c r="G68" s="83"/>
      <c r="H68" s="22" t="s">
        <v>32</v>
      </c>
      <c r="I68" s="22"/>
      <c r="J68" s="83"/>
      <c r="K68" s="23">
        <v>250</v>
      </c>
      <c r="L68" s="23"/>
      <c r="M68" s="23"/>
      <c r="N68" s="23"/>
      <c r="O68" s="23"/>
      <c r="P68" s="23"/>
    </row>
    <row r="69" spans="1:16" x14ac:dyDescent="0.25">
      <c r="A69" s="80"/>
      <c r="B69" s="17"/>
      <c r="C69" s="22"/>
      <c r="D69" s="22">
        <v>2</v>
      </c>
      <c r="E69" s="95" t="s">
        <v>504</v>
      </c>
      <c r="F69" s="22"/>
      <c r="G69" s="83"/>
      <c r="H69" s="22" t="s">
        <v>28</v>
      </c>
      <c r="I69" s="22"/>
      <c r="J69" s="83"/>
      <c r="K69" s="23">
        <v>500</v>
      </c>
      <c r="L69" s="23"/>
      <c r="M69" s="23"/>
      <c r="N69" s="23"/>
      <c r="O69" s="23"/>
      <c r="P69" s="23"/>
    </row>
    <row r="70" spans="1:16" x14ac:dyDescent="0.25">
      <c r="A70" s="80"/>
      <c r="B70" s="17"/>
      <c r="C70" s="22"/>
      <c r="D70" s="22">
        <v>3</v>
      </c>
      <c r="E70" s="95" t="s">
        <v>505</v>
      </c>
      <c r="F70" s="22"/>
      <c r="G70" s="83"/>
      <c r="H70" s="22" t="s">
        <v>28</v>
      </c>
      <c r="I70" s="22"/>
      <c r="J70" s="83"/>
      <c r="K70" s="23">
        <v>1000</v>
      </c>
      <c r="L70" s="23"/>
      <c r="M70" s="23"/>
      <c r="N70" s="23"/>
      <c r="O70" s="23"/>
      <c r="P70" s="23"/>
    </row>
    <row r="71" spans="1:16" x14ac:dyDescent="0.25">
      <c r="A71" s="80"/>
      <c r="B71" s="17"/>
      <c r="C71" s="22"/>
      <c r="D71" s="22">
        <v>4</v>
      </c>
      <c r="E71" s="95" t="s">
        <v>506</v>
      </c>
      <c r="F71" s="22"/>
      <c r="G71" s="83"/>
      <c r="H71" s="22" t="s">
        <v>36</v>
      </c>
      <c r="I71" s="22"/>
      <c r="J71" s="83"/>
      <c r="K71" s="23">
        <v>250</v>
      </c>
      <c r="L71" s="23"/>
      <c r="M71" s="23"/>
      <c r="N71" s="23"/>
      <c r="O71" s="23"/>
      <c r="P71" s="23"/>
    </row>
    <row r="72" spans="1:16" s="88" customFormat="1" ht="45" x14ac:dyDescent="0.25">
      <c r="A72" s="86"/>
      <c r="B72" s="83"/>
      <c r="C72" s="103" t="s">
        <v>34</v>
      </c>
      <c r="D72" s="103"/>
      <c r="E72" s="104" t="s">
        <v>103</v>
      </c>
      <c r="F72" s="103"/>
      <c r="G72" s="103"/>
      <c r="H72" s="103"/>
      <c r="I72" s="103"/>
      <c r="J72" s="103" t="s">
        <v>104</v>
      </c>
      <c r="K72" s="111">
        <v>0</v>
      </c>
      <c r="L72" s="111"/>
      <c r="M72" s="111"/>
      <c r="N72" s="111"/>
      <c r="O72" s="111"/>
      <c r="P72" s="111"/>
    </row>
    <row r="73" spans="1:16" ht="45" x14ac:dyDescent="0.25">
      <c r="A73" s="80"/>
      <c r="B73" s="17"/>
      <c r="C73" s="9" t="s">
        <v>38</v>
      </c>
      <c r="D73" s="9"/>
      <c r="E73" s="9" t="s">
        <v>105</v>
      </c>
      <c r="F73" s="9"/>
      <c r="G73" s="103"/>
      <c r="H73" s="9"/>
      <c r="I73" s="9"/>
      <c r="J73" s="9" t="s">
        <v>106</v>
      </c>
      <c r="K73" s="102">
        <f>SUM(K74:K76)</f>
        <v>8500</v>
      </c>
      <c r="L73" s="102"/>
      <c r="M73" s="102"/>
      <c r="N73" s="102"/>
      <c r="O73" s="102"/>
      <c r="P73" s="102"/>
    </row>
    <row r="74" spans="1:16" x14ac:dyDescent="0.25">
      <c r="A74" s="80"/>
      <c r="B74" s="17"/>
      <c r="C74" s="22"/>
      <c r="D74" s="22">
        <v>1</v>
      </c>
      <c r="E74" s="95" t="s">
        <v>507</v>
      </c>
      <c r="F74" s="22"/>
      <c r="G74" s="83"/>
      <c r="H74" s="22" t="s">
        <v>28</v>
      </c>
      <c r="I74" s="22"/>
      <c r="J74" s="83"/>
      <c r="K74" s="23">
        <v>0</v>
      </c>
      <c r="L74" s="23"/>
      <c r="M74" s="23"/>
      <c r="N74" s="23"/>
      <c r="O74" s="23"/>
      <c r="P74" s="23"/>
    </row>
    <row r="75" spans="1:16" x14ac:dyDescent="0.25">
      <c r="A75" s="80"/>
      <c r="B75" s="17"/>
      <c r="C75" s="22"/>
      <c r="D75" s="22">
        <v>2</v>
      </c>
      <c r="E75" s="95" t="s">
        <v>508</v>
      </c>
      <c r="F75" s="22"/>
      <c r="G75" s="83"/>
      <c r="H75" s="22" t="s">
        <v>101</v>
      </c>
      <c r="I75" s="22"/>
      <c r="J75" s="83"/>
      <c r="K75" s="23">
        <v>0</v>
      </c>
      <c r="L75" s="23"/>
      <c r="M75" s="23"/>
      <c r="N75" s="23"/>
      <c r="O75" s="23"/>
      <c r="P75" s="23"/>
    </row>
    <row r="76" spans="1:16" x14ac:dyDescent="0.25">
      <c r="A76" s="80"/>
      <c r="B76" s="17"/>
      <c r="C76" s="22"/>
      <c r="D76" s="22">
        <v>3</v>
      </c>
      <c r="E76" s="95" t="s">
        <v>509</v>
      </c>
      <c r="F76" s="22"/>
      <c r="G76" s="83"/>
      <c r="H76" s="22" t="s">
        <v>101</v>
      </c>
      <c r="I76" s="22"/>
      <c r="J76" s="83"/>
      <c r="K76" s="23">
        <v>8500</v>
      </c>
      <c r="L76" s="23"/>
      <c r="M76" s="23"/>
      <c r="N76" s="23"/>
      <c r="O76" s="23"/>
      <c r="P76" s="23"/>
    </row>
    <row r="77" spans="1:16" x14ac:dyDescent="0.25">
      <c r="A77" s="80"/>
      <c r="B77" s="17"/>
      <c r="C77" s="22"/>
      <c r="D77" s="22">
        <v>4</v>
      </c>
      <c r="E77" s="95" t="s">
        <v>506</v>
      </c>
      <c r="F77" s="22"/>
      <c r="G77" s="83"/>
      <c r="H77" s="22" t="s">
        <v>36</v>
      </c>
      <c r="I77" s="22"/>
      <c r="J77" s="83"/>
      <c r="K77" s="23"/>
      <c r="L77" s="23"/>
      <c r="M77" s="23"/>
      <c r="N77" s="23"/>
      <c r="O77" s="23"/>
      <c r="P77" s="23"/>
    </row>
    <row r="78" spans="1:16" x14ac:dyDescent="0.25">
      <c r="A78" s="13" t="s">
        <v>107</v>
      </c>
      <c r="B78" s="14"/>
      <c r="C78" s="14"/>
      <c r="D78" s="14"/>
      <c r="E78" s="13" t="s">
        <v>108</v>
      </c>
      <c r="F78" s="13"/>
      <c r="G78" s="226"/>
      <c r="H78" s="13"/>
      <c r="I78" s="13"/>
      <c r="J78" s="15"/>
      <c r="K78" s="16">
        <f>SUM(K79)</f>
        <v>5500</v>
      </c>
      <c r="L78" s="16">
        <f t="shared" ref="L78:P78" si="7">SUM(L79)</f>
        <v>0</v>
      </c>
      <c r="M78" s="16">
        <f t="shared" si="7"/>
        <v>0</v>
      </c>
      <c r="N78" s="16">
        <f t="shared" si="7"/>
        <v>0</v>
      </c>
      <c r="O78" s="16">
        <f>SUM(O79)</f>
        <v>5800</v>
      </c>
      <c r="P78" s="16">
        <f t="shared" si="7"/>
        <v>0</v>
      </c>
    </row>
    <row r="79" spans="1:16" ht="30" x14ac:dyDescent="0.25">
      <c r="A79" s="80"/>
      <c r="B79" s="18" t="s">
        <v>22</v>
      </c>
      <c r="C79" s="20"/>
      <c r="D79" s="20"/>
      <c r="E79" s="18" t="s">
        <v>109</v>
      </c>
      <c r="F79" s="18" t="s">
        <v>110</v>
      </c>
      <c r="G79" s="84" t="s">
        <v>510</v>
      </c>
      <c r="H79" s="18"/>
      <c r="I79" s="18"/>
      <c r="J79" s="20"/>
      <c r="K79" s="21">
        <f>K80+K83+K84+K88</f>
        <v>5500</v>
      </c>
      <c r="L79" s="21">
        <f>SUM(L80:L88)</f>
        <v>0</v>
      </c>
      <c r="M79" s="21">
        <f>SUM(M80:M88)</f>
        <v>0</v>
      </c>
      <c r="N79" s="21">
        <f>SUM(N80:N88)</f>
        <v>0</v>
      </c>
      <c r="O79" s="21">
        <f>O80+O83+O84+O88</f>
        <v>5800</v>
      </c>
      <c r="P79" s="21">
        <f>SUM(P80:P88)</f>
        <v>0</v>
      </c>
    </row>
    <row r="80" spans="1:16" x14ac:dyDescent="0.25">
      <c r="A80" s="80"/>
      <c r="B80" s="17"/>
      <c r="C80" s="9" t="s">
        <v>26</v>
      </c>
      <c r="D80" s="9"/>
      <c r="E80" s="9" t="s">
        <v>111</v>
      </c>
      <c r="F80" s="9"/>
      <c r="G80" s="103"/>
      <c r="H80" s="9"/>
      <c r="I80" s="9"/>
      <c r="J80" s="9" t="s">
        <v>113</v>
      </c>
      <c r="K80" s="102">
        <v>500</v>
      </c>
      <c r="L80" s="102"/>
      <c r="M80" s="102"/>
      <c r="N80" s="102"/>
      <c r="O80" s="102">
        <v>550</v>
      </c>
      <c r="P80" s="102"/>
    </row>
    <row r="81" spans="1:16" x14ac:dyDescent="0.25">
      <c r="A81" s="80"/>
      <c r="B81" s="17"/>
      <c r="C81" s="22"/>
      <c r="D81" s="22">
        <v>1</v>
      </c>
      <c r="E81" s="95" t="s">
        <v>511</v>
      </c>
      <c r="F81" s="22"/>
      <c r="G81" s="83"/>
      <c r="H81" s="22" t="s">
        <v>512</v>
      </c>
      <c r="I81" s="22" t="s">
        <v>51</v>
      </c>
      <c r="J81" s="83"/>
      <c r="K81" s="23">
        <v>500</v>
      </c>
      <c r="L81" s="23"/>
      <c r="M81" s="23"/>
      <c r="N81" s="23"/>
      <c r="O81" s="23"/>
      <c r="P81" s="23"/>
    </row>
    <row r="82" spans="1:16" x14ac:dyDescent="0.25">
      <c r="A82" s="80"/>
      <c r="B82" s="17"/>
      <c r="C82" s="22"/>
      <c r="D82" s="22">
        <v>2</v>
      </c>
      <c r="E82" s="95" t="s">
        <v>513</v>
      </c>
      <c r="F82" s="22"/>
      <c r="G82" s="83"/>
      <c r="H82" s="22"/>
      <c r="I82" s="22"/>
      <c r="J82" s="83"/>
      <c r="K82" s="23">
        <v>0</v>
      </c>
      <c r="L82" s="23"/>
      <c r="M82" s="23"/>
      <c r="N82" s="23"/>
      <c r="O82" s="23"/>
      <c r="P82" s="23"/>
    </row>
    <row r="83" spans="1:16" x14ac:dyDescent="0.25">
      <c r="A83" s="80"/>
      <c r="B83" s="17"/>
      <c r="C83" s="9" t="s">
        <v>34</v>
      </c>
      <c r="D83" s="9"/>
      <c r="E83" s="9" t="s">
        <v>114</v>
      </c>
      <c r="F83" s="9"/>
      <c r="G83" s="103"/>
      <c r="H83" s="9"/>
      <c r="I83" s="9"/>
      <c r="J83" s="9" t="s">
        <v>115</v>
      </c>
      <c r="K83" s="102">
        <v>0</v>
      </c>
      <c r="L83" s="102"/>
      <c r="M83" s="102"/>
      <c r="N83" s="102"/>
      <c r="O83" s="102"/>
      <c r="P83" s="102"/>
    </row>
    <row r="84" spans="1:16" ht="40.5" customHeight="1" x14ac:dyDescent="0.25">
      <c r="A84" s="80"/>
      <c r="B84" s="17"/>
      <c r="C84" s="9" t="s">
        <v>38</v>
      </c>
      <c r="D84" s="9"/>
      <c r="E84" s="9" t="s">
        <v>116</v>
      </c>
      <c r="F84" s="9"/>
      <c r="G84" s="103"/>
      <c r="H84" s="9"/>
      <c r="I84" s="9"/>
      <c r="J84" s="9" t="s">
        <v>117</v>
      </c>
      <c r="K84" s="102">
        <f>SUM(K85:K87)</f>
        <v>0</v>
      </c>
      <c r="L84" s="102"/>
      <c r="M84" s="102"/>
      <c r="N84" s="102"/>
      <c r="O84" s="102"/>
      <c r="P84" s="102"/>
    </row>
    <row r="85" spans="1:16" x14ac:dyDescent="0.25">
      <c r="A85" s="80"/>
      <c r="B85" s="17"/>
      <c r="C85" s="22"/>
      <c r="D85" s="22">
        <v>1</v>
      </c>
      <c r="E85" s="95" t="s">
        <v>514</v>
      </c>
      <c r="F85" s="22"/>
      <c r="G85" s="83"/>
      <c r="H85" s="22" t="s">
        <v>83</v>
      </c>
      <c r="I85" s="22"/>
      <c r="J85" s="83"/>
      <c r="K85" s="23">
        <v>0</v>
      </c>
      <c r="L85" s="23"/>
      <c r="M85" s="23"/>
      <c r="N85" s="23"/>
      <c r="O85" s="23"/>
      <c r="P85" s="23"/>
    </row>
    <row r="86" spans="1:16" x14ac:dyDescent="0.25">
      <c r="A86" s="80"/>
      <c r="B86" s="17"/>
      <c r="C86" s="22"/>
      <c r="D86" s="22">
        <v>2</v>
      </c>
      <c r="E86" s="95" t="s">
        <v>515</v>
      </c>
      <c r="F86" s="22"/>
      <c r="G86" s="83"/>
      <c r="H86" s="22" t="s">
        <v>516</v>
      </c>
      <c r="I86" s="22"/>
      <c r="J86" s="83"/>
      <c r="K86" s="23">
        <v>0</v>
      </c>
      <c r="L86" s="23"/>
      <c r="M86" s="23"/>
      <c r="N86" s="23"/>
      <c r="O86" s="23"/>
      <c r="P86" s="23"/>
    </row>
    <row r="87" spans="1:16" x14ac:dyDescent="0.25">
      <c r="A87" s="80"/>
      <c r="B87" s="17"/>
      <c r="C87" s="22"/>
      <c r="D87" s="22">
        <v>3</v>
      </c>
      <c r="E87" s="95" t="s">
        <v>517</v>
      </c>
      <c r="F87" s="22"/>
      <c r="G87" s="83"/>
      <c r="H87" s="22" t="s">
        <v>70</v>
      </c>
      <c r="I87" s="22"/>
      <c r="J87" s="83"/>
      <c r="K87" s="23">
        <v>0</v>
      </c>
      <c r="L87" s="23"/>
      <c r="M87" s="23"/>
      <c r="N87" s="23"/>
      <c r="O87" s="23"/>
      <c r="P87" s="23"/>
    </row>
    <row r="88" spans="1:16" x14ac:dyDescent="0.25">
      <c r="A88" s="80"/>
      <c r="B88" s="17"/>
      <c r="C88" s="9" t="s">
        <v>42</v>
      </c>
      <c r="D88" s="9"/>
      <c r="E88" s="129" t="s">
        <v>118</v>
      </c>
      <c r="F88" s="9"/>
      <c r="G88" s="103"/>
      <c r="H88" s="9"/>
      <c r="I88" s="9"/>
      <c r="J88" s="9" t="s">
        <v>119</v>
      </c>
      <c r="K88" s="102">
        <f>SUM(K89:K90)</f>
        <v>5000</v>
      </c>
      <c r="L88" s="102"/>
      <c r="M88" s="102"/>
      <c r="N88" s="102"/>
      <c r="O88" s="102">
        <v>5250</v>
      </c>
      <c r="P88" s="102"/>
    </row>
    <row r="89" spans="1:16" x14ac:dyDescent="0.25">
      <c r="A89" s="80"/>
      <c r="B89" s="17"/>
      <c r="C89" s="22"/>
      <c r="D89" s="22">
        <v>1</v>
      </c>
      <c r="E89" s="95" t="s">
        <v>518</v>
      </c>
      <c r="F89" s="22"/>
      <c r="G89" s="83"/>
      <c r="H89" s="22" t="s">
        <v>40</v>
      </c>
      <c r="I89" s="22"/>
      <c r="J89" s="83"/>
      <c r="K89" s="23">
        <v>4000</v>
      </c>
      <c r="L89" s="23"/>
      <c r="M89" s="23"/>
      <c r="N89" s="23"/>
      <c r="O89" s="23"/>
      <c r="P89" s="23"/>
    </row>
    <row r="90" spans="1:16" x14ac:dyDescent="0.25">
      <c r="A90" s="80"/>
      <c r="B90" s="17"/>
      <c r="C90" s="22"/>
      <c r="D90" s="22">
        <v>2</v>
      </c>
      <c r="E90" s="95" t="s">
        <v>519</v>
      </c>
      <c r="F90" s="22"/>
      <c r="G90" s="83"/>
      <c r="H90" s="22" t="s">
        <v>28</v>
      </c>
      <c r="I90" s="22"/>
      <c r="J90" s="83"/>
      <c r="K90" s="23">
        <v>1000</v>
      </c>
      <c r="L90" s="23"/>
      <c r="M90" s="23"/>
      <c r="N90" s="23"/>
      <c r="O90" s="23"/>
      <c r="P90" s="23"/>
    </row>
    <row r="91" spans="1:16" x14ac:dyDescent="0.25">
      <c r="A91" s="13" t="s">
        <v>120</v>
      </c>
      <c r="B91" s="14"/>
      <c r="C91" s="14"/>
      <c r="D91" s="14"/>
      <c r="E91" s="13" t="s">
        <v>121</v>
      </c>
      <c r="F91" s="13"/>
      <c r="G91" s="226"/>
      <c r="H91" s="13"/>
      <c r="I91" s="13"/>
      <c r="J91" s="15"/>
      <c r="K91" s="16">
        <f t="shared" ref="K91:P91" si="8">K92+K111</f>
        <v>4000</v>
      </c>
      <c r="L91" s="16">
        <f t="shared" si="8"/>
        <v>0</v>
      </c>
      <c r="M91" s="16">
        <f t="shared" si="8"/>
        <v>0</v>
      </c>
      <c r="N91" s="16">
        <f t="shared" si="8"/>
        <v>0</v>
      </c>
      <c r="O91" s="16">
        <f t="shared" si="8"/>
        <v>5650</v>
      </c>
      <c r="P91" s="16">
        <f t="shared" si="8"/>
        <v>0</v>
      </c>
    </row>
    <row r="92" spans="1:16" ht="45" x14ac:dyDescent="0.25">
      <c r="A92" s="80"/>
      <c r="B92" s="18" t="s">
        <v>22</v>
      </c>
      <c r="C92" s="20"/>
      <c r="D92" s="20"/>
      <c r="E92" s="18" t="s">
        <v>122</v>
      </c>
      <c r="F92" s="18" t="s">
        <v>123</v>
      </c>
      <c r="G92" s="84" t="s">
        <v>520</v>
      </c>
      <c r="H92" s="18"/>
      <c r="I92" s="18"/>
      <c r="J92" s="20"/>
      <c r="K92" s="21">
        <f>K93+K96+K98+K99+K100+K101+K102+K104+K105+K106+K107+K108+K109+K110</f>
        <v>3500</v>
      </c>
      <c r="L92" s="21">
        <f>SUM(L93:L110)</f>
        <v>0</v>
      </c>
      <c r="M92" s="21">
        <f>SUM(M93:M110)</f>
        <v>0</v>
      </c>
      <c r="N92" s="21">
        <f>SUM(N93:N110)</f>
        <v>0</v>
      </c>
      <c r="O92" s="21">
        <f>O93+O96+O98+O99+O100+O101+O102+O104+O105+O106+O107+O108+O109+O110</f>
        <v>4600</v>
      </c>
      <c r="P92" s="21">
        <f>SUM(P93:P110)</f>
        <v>0</v>
      </c>
    </row>
    <row r="93" spans="1:16" x14ac:dyDescent="0.25">
      <c r="A93" s="80"/>
      <c r="B93" s="17"/>
      <c r="C93" s="9" t="s">
        <v>26</v>
      </c>
      <c r="D93" s="9"/>
      <c r="E93" s="9" t="s">
        <v>124</v>
      </c>
      <c r="F93" s="9"/>
      <c r="G93" s="103"/>
      <c r="H93" s="9"/>
      <c r="I93" s="9"/>
      <c r="J93" s="9" t="s">
        <v>125</v>
      </c>
      <c r="K93" s="102">
        <f>SUM(K94:K95)</f>
        <v>2000</v>
      </c>
      <c r="L93" s="102"/>
      <c r="M93" s="102"/>
      <c r="N93" s="102"/>
      <c r="O93" s="102">
        <v>3100</v>
      </c>
      <c r="P93" s="102"/>
    </row>
    <row r="94" spans="1:16" x14ac:dyDescent="0.25">
      <c r="A94" s="80"/>
      <c r="B94" s="17"/>
      <c r="C94" s="22"/>
      <c r="D94" s="22">
        <v>1</v>
      </c>
      <c r="E94" s="95" t="s">
        <v>521</v>
      </c>
      <c r="F94" s="22"/>
      <c r="G94" s="83"/>
      <c r="H94" s="22" t="s">
        <v>522</v>
      </c>
      <c r="I94" s="22" t="s">
        <v>523</v>
      </c>
      <c r="J94" s="83"/>
      <c r="K94" s="23">
        <v>1000</v>
      </c>
      <c r="L94" s="23"/>
      <c r="M94" s="23"/>
      <c r="N94" s="23"/>
      <c r="O94" s="23"/>
      <c r="P94" s="23"/>
    </row>
    <row r="95" spans="1:16" x14ac:dyDescent="0.25">
      <c r="A95" s="80"/>
      <c r="B95" s="17"/>
      <c r="C95" s="22"/>
      <c r="D95" s="22"/>
      <c r="E95" s="95" t="s">
        <v>524</v>
      </c>
      <c r="F95" s="22"/>
      <c r="G95" s="83"/>
      <c r="H95" s="22" t="s">
        <v>224</v>
      </c>
      <c r="I95" s="22" t="s">
        <v>525</v>
      </c>
      <c r="J95" s="83"/>
      <c r="K95" s="23">
        <v>1000</v>
      </c>
      <c r="L95" s="23"/>
      <c r="M95" s="23"/>
      <c r="N95" s="23"/>
      <c r="O95" s="23"/>
      <c r="P95" s="23"/>
    </row>
    <row r="96" spans="1:16" x14ac:dyDescent="0.25">
      <c r="A96" s="80"/>
      <c r="B96" s="17"/>
      <c r="C96" s="9" t="s">
        <v>34</v>
      </c>
      <c r="D96" s="9"/>
      <c r="E96" s="113" t="s">
        <v>126</v>
      </c>
      <c r="F96" s="9"/>
      <c r="G96" s="103"/>
      <c r="H96" s="9"/>
      <c r="I96" s="9"/>
      <c r="J96" s="9" t="s">
        <v>128</v>
      </c>
      <c r="K96" s="102">
        <f>+SUM(K97:K97)</f>
        <v>1000</v>
      </c>
      <c r="L96" s="102"/>
      <c r="M96" s="102"/>
      <c r="N96" s="102"/>
      <c r="O96" s="102">
        <v>1000</v>
      </c>
      <c r="P96" s="102"/>
    </row>
    <row r="97" spans="1:16" x14ac:dyDescent="0.25">
      <c r="A97" s="80"/>
      <c r="B97" s="17"/>
      <c r="C97" s="22"/>
      <c r="D97" s="22">
        <v>1</v>
      </c>
      <c r="E97" s="95" t="s">
        <v>526</v>
      </c>
      <c r="F97" s="22"/>
      <c r="G97" s="83"/>
      <c r="H97" s="22" t="s">
        <v>355</v>
      </c>
      <c r="I97" s="22"/>
      <c r="J97" s="83"/>
      <c r="K97" s="23">
        <v>1000</v>
      </c>
      <c r="L97" s="23"/>
      <c r="M97" s="23"/>
      <c r="N97" s="23"/>
      <c r="O97" s="23"/>
      <c r="P97" s="23"/>
    </row>
    <row r="98" spans="1:16" ht="48" customHeight="1" x14ac:dyDescent="0.25">
      <c r="A98" s="80"/>
      <c r="B98" s="17"/>
      <c r="C98" s="9" t="s">
        <v>38</v>
      </c>
      <c r="D98" s="9"/>
      <c r="E98" s="9" t="s">
        <v>129</v>
      </c>
      <c r="F98" s="9"/>
      <c r="G98" s="103"/>
      <c r="H98" s="9"/>
      <c r="I98" s="9"/>
      <c r="J98" s="9" t="s">
        <v>130</v>
      </c>
      <c r="K98" s="102">
        <v>0</v>
      </c>
      <c r="L98" s="102"/>
      <c r="M98" s="102"/>
      <c r="N98" s="102"/>
      <c r="O98" s="102"/>
      <c r="P98" s="102"/>
    </row>
    <row r="99" spans="1:16" x14ac:dyDescent="0.25">
      <c r="A99" s="80"/>
      <c r="B99" s="17"/>
      <c r="C99" s="9" t="s">
        <v>42</v>
      </c>
      <c r="D99" s="9"/>
      <c r="E99" s="9" t="s">
        <v>131</v>
      </c>
      <c r="F99" s="9"/>
      <c r="G99" s="103"/>
      <c r="H99" s="9"/>
      <c r="I99" s="9"/>
      <c r="J99" s="9" t="s">
        <v>132</v>
      </c>
      <c r="K99" s="102">
        <v>0</v>
      </c>
      <c r="L99" s="102"/>
      <c r="M99" s="102"/>
      <c r="N99" s="102"/>
      <c r="O99" s="102"/>
      <c r="P99" s="102"/>
    </row>
    <row r="100" spans="1:16" x14ac:dyDescent="0.25">
      <c r="A100" s="80"/>
      <c r="B100" s="17"/>
      <c r="C100" s="9" t="s">
        <v>133</v>
      </c>
      <c r="D100" s="9"/>
      <c r="E100" s="9" t="s">
        <v>134</v>
      </c>
      <c r="F100" s="9"/>
      <c r="G100" s="103"/>
      <c r="H100" s="9"/>
      <c r="I100" s="9"/>
      <c r="J100" s="9" t="s">
        <v>135</v>
      </c>
      <c r="K100" s="102">
        <v>0</v>
      </c>
      <c r="L100" s="102"/>
      <c r="M100" s="102"/>
      <c r="N100" s="102"/>
      <c r="O100" s="102"/>
      <c r="P100" s="102"/>
    </row>
    <row r="101" spans="1:16" ht="30" x14ac:dyDescent="0.25">
      <c r="A101" s="80"/>
      <c r="B101" s="17"/>
      <c r="C101" s="9" t="s">
        <v>136</v>
      </c>
      <c r="D101" s="9"/>
      <c r="E101" s="9" t="s">
        <v>137</v>
      </c>
      <c r="F101" s="9"/>
      <c r="G101" s="103"/>
      <c r="H101" s="9"/>
      <c r="I101" s="9"/>
      <c r="J101" s="9" t="s">
        <v>138</v>
      </c>
      <c r="K101" s="102">
        <v>0</v>
      </c>
      <c r="L101" s="102"/>
      <c r="M101" s="102"/>
      <c r="N101" s="102"/>
      <c r="O101" s="102"/>
      <c r="P101" s="102"/>
    </row>
    <row r="102" spans="1:16" x14ac:dyDescent="0.25">
      <c r="A102" s="80"/>
      <c r="B102" s="17"/>
      <c r="C102" s="9" t="s">
        <v>139</v>
      </c>
      <c r="D102" s="9"/>
      <c r="E102" s="9" t="s">
        <v>140</v>
      </c>
      <c r="F102" s="9"/>
      <c r="G102" s="103"/>
      <c r="H102" s="9"/>
      <c r="I102" s="9"/>
      <c r="J102" s="9" t="s">
        <v>141</v>
      </c>
      <c r="K102" s="102">
        <f>SUM(K103)</f>
        <v>500</v>
      </c>
      <c r="L102" s="102"/>
      <c r="M102" s="102"/>
      <c r="N102" s="102"/>
      <c r="O102" s="102">
        <v>500</v>
      </c>
      <c r="P102" s="102"/>
    </row>
    <row r="103" spans="1:16" ht="45" x14ac:dyDescent="0.25">
      <c r="A103" s="80"/>
      <c r="B103" s="17"/>
      <c r="C103" s="22"/>
      <c r="D103" s="22">
        <v>1</v>
      </c>
      <c r="E103" s="95" t="s">
        <v>527</v>
      </c>
      <c r="F103" s="22"/>
      <c r="G103" s="83"/>
      <c r="H103" s="22" t="s">
        <v>36</v>
      </c>
      <c r="I103" s="22"/>
      <c r="J103" s="83"/>
      <c r="K103" s="23">
        <v>500</v>
      </c>
      <c r="L103" s="23"/>
      <c r="M103" s="23"/>
      <c r="N103" s="23"/>
      <c r="O103" s="23"/>
      <c r="P103" s="23"/>
    </row>
    <row r="104" spans="1:16" ht="30" x14ac:dyDescent="0.25">
      <c r="A104" s="80"/>
      <c r="B104" s="17"/>
      <c r="C104" s="9" t="s">
        <v>142</v>
      </c>
      <c r="D104" s="9"/>
      <c r="E104" s="9" t="s">
        <v>143</v>
      </c>
      <c r="F104" s="9"/>
      <c r="G104" s="103"/>
      <c r="H104" s="9"/>
      <c r="I104" s="9"/>
      <c r="J104" s="9" t="s">
        <v>144</v>
      </c>
      <c r="K104" s="102">
        <v>0</v>
      </c>
      <c r="L104" s="102"/>
      <c r="M104" s="102"/>
      <c r="N104" s="102"/>
      <c r="O104" s="102"/>
      <c r="P104" s="102"/>
    </row>
    <row r="105" spans="1:16" x14ac:dyDescent="0.25">
      <c r="A105" s="80"/>
      <c r="B105" s="17"/>
      <c r="C105" s="9" t="s">
        <v>145</v>
      </c>
      <c r="D105" s="9"/>
      <c r="E105" s="9" t="s">
        <v>146</v>
      </c>
      <c r="F105" s="9"/>
      <c r="G105" s="103"/>
      <c r="H105" s="9"/>
      <c r="I105" s="9"/>
      <c r="J105" s="9" t="s">
        <v>147</v>
      </c>
      <c r="K105" s="102">
        <v>0</v>
      </c>
      <c r="L105" s="102"/>
      <c r="M105" s="102"/>
      <c r="N105" s="102"/>
      <c r="O105" s="102"/>
      <c r="P105" s="102"/>
    </row>
    <row r="106" spans="1:16" x14ac:dyDescent="0.25">
      <c r="A106" s="80"/>
      <c r="B106" s="17"/>
      <c r="C106" s="9" t="s">
        <v>148</v>
      </c>
      <c r="D106" s="9"/>
      <c r="E106" s="9" t="s">
        <v>149</v>
      </c>
      <c r="F106" s="9"/>
      <c r="G106" s="103"/>
      <c r="H106" s="9"/>
      <c r="I106" s="9"/>
      <c r="J106" s="9" t="s">
        <v>150</v>
      </c>
      <c r="K106" s="102">
        <v>0</v>
      </c>
      <c r="L106" s="102"/>
      <c r="M106" s="102"/>
      <c r="N106" s="102"/>
      <c r="O106" s="102"/>
      <c r="P106" s="102"/>
    </row>
    <row r="107" spans="1:16" ht="30" x14ac:dyDescent="0.25">
      <c r="A107" s="80"/>
      <c r="B107" s="17"/>
      <c r="C107" s="9" t="s">
        <v>151</v>
      </c>
      <c r="D107" s="9"/>
      <c r="E107" s="9" t="s">
        <v>152</v>
      </c>
      <c r="F107" s="9"/>
      <c r="G107" s="103"/>
      <c r="H107" s="9"/>
      <c r="I107" s="9"/>
      <c r="J107" s="9" t="s">
        <v>153</v>
      </c>
      <c r="K107" s="102">
        <v>0</v>
      </c>
      <c r="L107" s="102"/>
      <c r="M107" s="102"/>
      <c r="N107" s="102"/>
      <c r="O107" s="102"/>
      <c r="P107" s="102"/>
    </row>
    <row r="108" spans="1:16" ht="30" x14ac:dyDescent="0.25">
      <c r="A108" s="80"/>
      <c r="B108" s="17"/>
      <c r="C108" s="9" t="s">
        <v>154</v>
      </c>
      <c r="D108" s="9"/>
      <c r="E108" s="9" t="s">
        <v>155</v>
      </c>
      <c r="F108" s="9"/>
      <c r="G108" s="103"/>
      <c r="H108" s="9"/>
      <c r="I108" s="9"/>
      <c r="J108" s="9" t="s">
        <v>156</v>
      </c>
      <c r="K108" s="102">
        <v>0</v>
      </c>
      <c r="L108" s="102"/>
      <c r="M108" s="102"/>
      <c r="N108" s="102"/>
      <c r="O108" s="102"/>
      <c r="P108" s="102"/>
    </row>
    <row r="109" spans="1:16" ht="30" x14ac:dyDescent="0.25">
      <c r="A109" s="80"/>
      <c r="B109" s="17"/>
      <c r="C109" s="9" t="s">
        <v>157</v>
      </c>
      <c r="D109" s="9"/>
      <c r="E109" s="9" t="s">
        <v>158</v>
      </c>
      <c r="F109" s="9"/>
      <c r="G109" s="103"/>
      <c r="H109" s="9"/>
      <c r="I109" s="9"/>
      <c r="J109" s="9" t="s">
        <v>159</v>
      </c>
      <c r="K109" s="102">
        <v>0</v>
      </c>
      <c r="L109" s="102"/>
      <c r="M109" s="102"/>
      <c r="N109" s="102"/>
      <c r="O109" s="102"/>
      <c r="P109" s="102"/>
    </row>
    <row r="110" spans="1:16" ht="30" x14ac:dyDescent="0.25">
      <c r="A110" s="80"/>
      <c r="B110" s="17"/>
      <c r="C110" s="9" t="s">
        <v>160</v>
      </c>
      <c r="D110" s="9"/>
      <c r="E110" s="9" t="s">
        <v>161</v>
      </c>
      <c r="F110" s="9"/>
      <c r="G110" s="103"/>
      <c r="H110" s="9"/>
      <c r="I110" s="9"/>
      <c r="J110" s="9" t="s">
        <v>162</v>
      </c>
      <c r="K110" s="102">
        <v>0</v>
      </c>
      <c r="L110" s="102"/>
      <c r="M110" s="102"/>
      <c r="N110" s="102"/>
      <c r="O110" s="102"/>
      <c r="P110" s="102"/>
    </row>
    <row r="111" spans="1:16" ht="45" x14ac:dyDescent="0.25">
      <c r="A111" s="80"/>
      <c r="B111" s="18" t="s">
        <v>46</v>
      </c>
      <c r="C111" s="20"/>
      <c r="D111" s="20"/>
      <c r="E111" s="18" t="s">
        <v>163</v>
      </c>
      <c r="F111" s="18" t="s">
        <v>164</v>
      </c>
      <c r="G111" s="84" t="s">
        <v>520</v>
      </c>
      <c r="H111" s="18"/>
      <c r="I111" s="18"/>
      <c r="J111" s="20"/>
      <c r="K111" s="21">
        <f t="shared" ref="K111:P111" si="9">SUM(K112:K121)</f>
        <v>500</v>
      </c>
      <c r="L111" s="21">
        <f t="shared" si="9"/>
        <v>0</v>
      </c>
      <c r="M111" s="21">
        <f t="shared" si="9"/>
        <v>0</v>
      </c>
      <c r="N111" s="21">
        <f t="shared" si="9"/>
        <v>0</v>
      </c>
      <c r="O111" s="21">
        <f>SUM(O112:O121)</f>
        <v>1050</v>
      </c>
      <c r="P111" s="21">
        <f t="shared" si="9"/>
        <v>0</v>
      </c>
    </row>
    <row r="112" spans="1:16" ht="30" x14ac:dyDescent="0.25">
      <c r="A112" s="80"/>
      <c r="B112" s="17"/>
      <c r="C112" s="9" t="s">
        <v>26</v>
      </c>
      <c r="D112" s="9"/>
      <c r="E112" s="9" t="s">
        <v>165</v>
      </c>
      <c r="F112" s="9"/>
      <c r="G112" s="103"/>
      <c r="H112" s="9"/>
      <c r="I112" s="9"/>
      <c r="J112" s="9" t="s">
        <v>166</v>
      </c>
      <c r="K112" s="102">
        <v>0</v>
      </c>
      <c r="L112" s="102"/>
      <c r="M112" s="102"/>
      <c r="N112" s="102"/>
      <c r="O112" s="102">
        <v>550</v>
      </c>
      <c r="P112" s="102"/>
    </row>
    <row r="113" spans="1:16" x14ac:dyDescent="0.25">
      <c r="A113" s="80"/>
      <c r="B113" s="17"/>
      <c r="C113" s="22"/>
      <c r="D113" s="22">
        <v>1</v>
      </c>
      <c r="E113" s="95" t="s">
        <v>528</v>
      </c>
      <c r="F113" s="22"/>
      <c r="G113" s="83"/>
      <c r="H113" s="22" t="s">
        <v>25</v>
      </c>
      <c r="I113" s="22"/>
      <c r="J113" s="83"/>
      <c r="K113" s="112">
        <v>500</v>
      </c>
      <c r="L113" s="23"/>
      <c r="M113" s="23"/>
      <c r="N113" s="23"/>
      <c r="O113" s="23"/>
      <c r="P113" s="23"/>
    </row>
    <row r="114" spans="1:16" x14ac:dyDescent="0.25">
      <c r="A114" s="80"/>
      <c r="B114" s="17"/>
      <c r="C114" s="9" t="s">
        <v>34</v>
      </c>
      <c r="D114" s="9"/>
      <c r="E114" s="9" t="s">
        <v>167</v>
      </c>
      <c r="F114" s="9"/>
      <c r="G114" s="103"/>
      <c r="H114" s="9"/>
      <c r="I114" s="9"/>
      <c r="J114" s="9" t="s">
        <v>168</v>
      </c>
      <c r="K114" s="102">
        <v>0</v>
      </c>
      <c r="L114" s="102"/>
      <c r="M114" s="102"/>
      <c r="N114" s="102"/>
      <c r="O114" s="102"/>
      <c r="P114" s="102"/>
    </row>
    <row r="115" spans="1:16" ht="30" x14ac:dyDescent="0.25">
      <c r="A115" s="80"/>
      <c r="B115" s="17"/>
      <c r="C115" s="9" t="s">
        <v>38</v>
      </c>
      <c r="D115" s="9"/>
      <c r="E115" s="9" t="s">
        <v>169</v>
      </c>
      <c r="F115" s="9"/>
      <c r="G115" s="103"/>
      <c r="H115" s="9"/>
      <c r="I115" s="9"/>
      <c r="J115" s="9" t="s">
        <v>170</v>
      </c>
      <c r="K115" s="102">
        <v>0</v>
      </c>
      <c r="L115" s="102"/>
      <c r="M115" s="102"/>
      <c r="N115" s="102"/>
      <c r="O115" s="102"/>
      <c r="P115" s="102"/>
    </row>
    <row r="116" spans="1:16" x14ac:dyDescent="0.25">
      <c r="A116" s="80"/>
      <c r="B116" s="17"/>
      <c r="C116" s="9" t="s">
        <v>42</v>
      </c>
      <c r="D116" s="9"/>
      <c r="E116" s="9" t="s">
        <v>171</v>
      </c>
      <c r="F116" s="9"/>
      <c r="G116" s="103"/>
      <c r="H116" s="9"/>
      <c r="I116" s="9"/>
      <c r="J116" s="9" t="s">
        <v>172</v>
      </c>
      <c r="K116" s="102">
        <v>0</v>
      </c>
      <c r="L116" s="102"/>
      <c r="M116" s="102"/>
      <c r="N116" s="102"/>
      <c r="O116" s="102"/>
      <c r="P116" s="102"/>
    </row>
    <row r="117" spans="1:16" ht="30" x14ac:dyDescent="0.25">
      <c r="A117" s="80"/>
      <c r="B117" s="17"/>
      <c r="C117" s="9" t="s">
        <v>133</v>
      </c>
      <c r="D117" s="9"/>
      <c r="E117" s="9" t="s">
        <v>173</v>
      </c>
      <c r="F117" s="9"/>
      <c r="G117" s="103"/>
      <c r="H117" s="9"/>
      <c r="I117" s="9"/>
      <c r="J117" s="9" t="s">
        <v>174</v>
      </c>
      <c r="K117" s="102">
        <v>0</v>
      </c>
      <c r="L117" s="102"/>
      <c r="M117" s="102"/>
      <c r="N117" s="102"/>
      <c r="O117" s="102"/>
      <c r="P117" s="102"/>
    </row>
    <row r="118" spans="1:16" ht="45" x14ac:dyDescent="0.25">
      <c r="A118" s="80"/>
      <c r="B118" s="17"/>
      <c r="C118" s="9" t="s">
        <v>136</v>
      </c>
      <c r="D118" s="9"/>
      <c r="E118" s="9" t="s">
        <v>175</v>
      </c>
      <c r="F118" s="9"/>
      <c r="G118" s="103"/>
      <c r="H118" s="9"/>
      <c r="I118" s="9"/>
      <c r="J118" s="9" t="s">
        <v>176</v>
      </c>
      <c r="K118" s="102">
        <v>0</v>
      </c>
      <c r="L118" s="102"/>
      <c r="M118" s="102"/>
      <c r="N118" s="102"/>
      <c r="O118" s="102"/>
      <c r="P118" s="102"/>
    </row>
    <row r="119" spans="1:16" ht="30" x14ac:dyDescent="0.25">
      <c r="A119" s="80"/>
      <c r="B119" s="17"/>
      <c r="C119" s="9" t="s">
        <v>139</v>
      </c>
      <c r="D119" s="9"/>
      <c r="E119" s="9" t="s">
        <v>177</v>
      </c>
      <c r="F119" s="9"/>
      <c r="G119" s="103"/>
      <c r="H119" s="9"/>
      <c r="I119" s="9"/>
      <c r="J119" s="9" t="s">
        <v>178</v>
      </c>
      <c r="K119" s="102">
        <v>0</v>
      </c>
      <c r="L119" s="102"/>
      <c r="M119" s="102"/>
      <c r="N119" s="102"/>
      <c r="O119" s="102">
        <v>500</v>
      </c>
      <c r="P119" s="102"/>
    </row>
    <row r="120" spans="1:16" x14ac:dyDescent="0.25">
      <c r="A120" s="80"/>
      <c r="B120" s="17"/>
      <c r="C120" s="22"/>
      <c r="D120" s="22">
        <v>1</v>
      </c>
      <c r="E120" s="95" t="s">
        <v>529</v>
      </c>
      <c r="F120" s="22"/>
      <c r="G120" s="83"/>
      <c r="H120" s="22" t="s">
        <v>355</v>
      </c>
      <c r="I120" s="22"/>
      <c r="J120" s="83"/>
      <c r="K120" s="23">
        <v>0</v>
      </c>
      <c r="L120" s="23"/>
      <c r="M120" s="23"/>
      <c r="N120" s="23"/>
      <c r="O120" s="23"/>
      <c r="P120" s="23"/>
    </row>
    <row r="121" spans="1:16" x14ac:dyDescent="0.25">
      <c r="A121" s="80"/>
      <c r="B121" s="17"/>
      <c r="C121" s="9" t="s">
        <v>142</v>
      </c>
      <c r="D121" s="9"/>
      <c r="E121" s="9" t="s">
        <v>179</v>
      </c>
      <c r="F121" s="9"/>
      <c r="G121" s="103"/>
      <c r="H121" s="9"/>
      <c r="I121" s="9"/>
      <c r="J121" s="9" t="s">
        <v>180</v>
      </c>
      <c r="K121" s="102">
        <v>0</v>
      </c>
      <c r="L121" s="102"/>
      <c r="M121" s="102"/>
      <c r="N121" s="102"/>
      <c r="O121" s="102"/>
      <c r="P121" s="102"/>
    </row>
    <row r="122" spans="1:16" ht="15" customHeight="1" x14ac:dyDescent="0.25">
      <c r="A122" s="76" t="s">
        <v>181</v>
      </c>
      <c r="B122" s="76"/>
      <c r="C122" s="76"/>
      <c r="D122" s="76"/>
      <c r="E122" s="76"/>
      <c r="F122" s="76"/>
      <c r="G122" s="227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ht="30" x14ac:dyDescent="0.25">
      <c r="A123" s="13" t="s">
        <v>182</v>
      </c>
      <c r="B123" s="14"/>
      <c r="C123" s="14"/>
      <c r="D123" s="14"/>
      <c r="E123" s="13" t="s">
        <v>183</v>
      </c>
      <c r="F123" s="13"/>
      <c r="G123" s="226"/>
      <c r="H123" s="13"/>
      <c r="I123" s="13"/>
      <c r="J123" s="15"/>
      <c r="K123" s="72">
        <f>K124+K128+K145+K148+K157</f>
        <v>30240</v>
      </c>
      <c r="L123" s="16">
        <f>L124+L128+L145+L148</f>
        <v>0</v>
      </c>
      <c r="M123" s="16">
        <f>M124+M128+M145+M148</f>
        <v>0</v>
      </c>
      <c r="N123" s="16">
        <f>N124+N128+N145+N148</f>
        <v>0</v>
      </c>
      <c r="O123" s="72">
        <f>O124+O128+O145+O148+O157</f>
        <v>16200</v>
      </c>
      <c r="P123" s="16">
        <f>P124+P128+P145+P148</f>
        <v>0</v>
      </c>
    </row>
    <row r="124" spans="1:16" ht="60" x14ac:dyDescent="0.25">
      <c r="A124" s="80"/>
      <c r="B124" s="18" t="s">
        <v>22</v>
      </c>
      <c r="C124" s="20"/>
      <c r="D124" s="20"/>
      <c r="E124" s="18" t="s">
        <v>184</v>
      </c>
      <c r="F124" s="18" t="s">
        <v>185</v>
      </c>
      <c r="G124" s="84" t="s">
        <v>530</v>
      </c>
      <c r="H124" s="18"/>
      <c r="I124" s="18"/>
      <c r="J124" s="20"/>
      <c r="K124" s="68">
        <f t="shared" ref="K124:P124" si="10">SUM(K125:K127)</f>
        <v>0</v>
      </c>
      <c r="L124" s="21">
        <f t="shared" si="10"/>
        <v>0</v>
      </c>
      <c r="M124" s="21">
        <f t="shared" si="10"/>
        <v>0</v>
      </c>
      <c r="N124" s="21">
        <f t="shared" si="10"/>
        <v>0</v>
      </c>
      <c r="O124" s="68">
        <f>SUM(O125:O127)</f>
        <v>0</v>
      </c>
      <c r="P124" s="21">
        <f t="shared" si="10"/>
        <v>0</v>
      </c>
    </row>
    <row r="125" spans="1:16" x14ac:dyDescent="0.25">
      <c r="A125" s="80"/>
      <c r="B125" s="17"/>
      <c r="C125" s="9" t="s">
        <v>26</v>
      </c>
      <c r="D125" s="9"/>
      <c r="E125" s="9" t="s">
        <v>186</v>
      </c>
      <c r="F125" s="9"/>
      <c r="G125" s="103"/>
      <c r="H125" s="9"/>
      <c r="I125" s="9"/>
      <c r="J125" s="9" t="s">
        <v>187</v>
      </c>
      <c r="K125" s="115">
        <v>0</v>
      </c>
      <c r="L125" s="102"/>
      <c r="M125" s="102"/>
      <c r="N125" s="102"/>
      <c r="O125" s="115">
        <v>0</v>
      </c>
      <c r="P125" s="102"/>
    </row>
    <row r="126" spans="1:16" x14ac:dyDescent="0.25">
      <c r="A126" s="80"/>
      <c r="B126" s="17"/>
      <c r="C126" s="9" t="s">
        <v>34</v>
      </c>
      <c r="D126" s="9"/>
      <c r="E126" s="9" t="s">
        <v>188</v>
      </c>
      <c r="F126" s="9"/>
      <c r="G126" s="103"/>
      <c r="H126" s="9"/>
      <c r="I126" s="9"/>
      <c r="J126" s="9" t="s">
        <v>189</v>
      </c>
      <c r="K126" s="115">
        <v>0</v>
      </c>
      <c r="L126" s="102"/>
      <c r="M126" s="102"/>
      <c r="N126" s="102"/>
      <c r="O126" s="115">
        <v>0</v>
      </c>
      <c r="P126" s="102"/>
    </row>
    <row r="127" spans="1:16" x14ac:dyDescent="0.25">
      <c r="A127" s="80"/>
      <c r="B127" s="17"/>
      <c r="C127" s="9" t="s">
        <v>38</v>
      </c>
      <c r="D127" s="9"/>
      <c r="E127" s="9" t="s">
        <v>190</v>
      </c>
      <c r="F127" s="9"/>
      <c r="G127" s="103"/>
      <c r="H127" s="9"/>
      <c r="I127" s="9"/>
      <c r="J127" s="9" t="s">
        <v>191</v>
      </c>
      <c r="K127" s="115">
        <v>0</v>
      </c>
      <c r="L127" s="102"/>
      <c r="M127" s="102"/>
      <c r="N127" s="102"/>
      <c r="O127" s="115">
        <v>0</v>
      </c>
      <c r="P127" s="102"/>
    </row>
    <row r="128" spans="1:16" ht="60" x14ac:dyDescent="0.25">
      <c r="A128" s="80"/>
      <c r="B128" s="18" t="s">
        <v>46</v>
      </c>
      <c r="C128" s="20"/>
      <c r="D128" s="20"/>
      <c r="E128" s="18" t="s">
        <v>192</v>
      </c>
      <c r="F128" s="18" t="s">
        <v>193</v>
      </c>
      <c r="G128" s="84" t="s">
        <v>531</v>
      </c>
      <c r="H128" s="18"/>
      <c r="I128" s="18"/>
      <c r="J128" s="20"/>
      <c r="K128" s="68">
        <f>K129+K135+K136+K139+K140+K141+K142</f>
        <v>9050</v>
      </c>
      <c r="L128" s="21">
        <f t="shared" ref="L128" si="11">SUM(L129:L142)</f>
        <v>0</v>
      </c>
      <c r="M128" s="21">
        <f t="shared" ref="M128:N128" si="12">SUM(M129:M140)</f>
        <v>0</v>
      </c>
      <c r="N128" s="21">
        <f t="shared" si="12"/>
        <v>0</v>
      </c>
      <c r="O128" s="68">
        <f>O129+O135+O136+O139+O140+O141+O142</f>
        <v>7300</v>
      </c>
      <c r="P128" s="21">
        <f t="shared" ref="P128" si="13">SUM(P129:P142)</f>
        <v>0</v>
      </c>
    </row>
    <row r="129" spans="1:16" ht="30" x14ac:dyDescent="0.25">
      <c r="A129" s="80"/>
      <c r="B129" s="17"/>
      <c r="C129" s="9" t="s">
        <v>26</v>
      </c>
      <c r="D129" s="9"/>
      <c r="E129" s="9" t="s">
        <v>194</v>
      </c>
      <c r="F129" s="9"/>
      <c r="G129" s="103"/>
      <c r="H129" s="9"/>
      <c r="I129" s="9"/>
      <c r="J129" s="9" t="s">
        <v>195</v>
      </c>
      <c r="K129" s="115">
        <f>SUM(K130:K134)</f>
        <v>0</v>
      </c>
      <c r="L129" s="102"/>
      <c r="M129" s="102"/>
      <c r="N129" s="102"/>
      <c r="O129" s="115"/>
      <c r="P129" s="102"/>
    </row>
    <row r="130" spans="1:16" x14ac:dyDescent="0.25">
      <c r="A130" s="80"/>
      <c r="B130" s="17"/>
      <c r="C130" s="22"/>
      <c r="D130" s="22">
        <v>1</v>
      </c>
      <c r="E130" s="95" t="s">
        <v>532</v>
      </c>
      <c r="F130" s="22"/>
      <c r="G130" s="83"/>
      <c r="H130" s="22" t="s">
        <v>533</v>
      </c>
      <c r="I130" s="22"/>
      <c r="J130" s="83"/>
      <c r="K130" s="23">
        <v>0</v>
      </c>
      <c r="L130" s="23"/>
      <c r="M130" s="23"/>
      <c r="N130" s="23"/>
      <c r="O130" s="23"/>
      <c r="P130" s="23"/>
    </row>
    <row r="131" spans="1:16" x14ac:dyDescent="0.25">
      <c r="A131" s="80"/>
      <c r="B131" s="17"/>
      <c r="C131" s="22"/>
      <c r="D131" s="22">
        <v>2</v>
      </c>
      <c r="E131" s="95" t="s">
        <v>534</v>
      </c>
      <c r="F131" s="22"/>
      <c r="G131" s="83"/>
      <c r="H131" s="22" t="s">
        <v>533</v>
      </c>
      <c r="I131" s="22"/>
      <c r="J131" s="83"/>
      <c r="K131" s="23">
        <v>0</v>
      </c>
      <c r="L131" s="23"/>
      <c r="M131" s="23"/>
      <c r="N131" s="23"/>
      <c r="O131" s="23"/>
      <c r="P131" s="23"/>
    </row>
    <row r="132" spans="1:16" x14ac:dyDescent="0.25">
      <c r="A132" s="80"/>
      <c r="B132" s="17"/>
      <c r="C132" s="22"/>
      <c r="D132" s="22">
        <v>3</v>
      </c>
      <c r="E132" s="95" t="s">
        <v>535</v>
      </c>
      <c r="F132" s="22"/>
      <c r="G132" s="83"/>
      <c r="H132" s="22" t="s">
        <v>32</v>
      </c>
      <c r="I132" s="22"/>
      <c r="J132" s="83"/>
      <c r="K132" s="23">
        <v>0</v>
      </c>
      <c r="L132" s="23"/>
      <c r="M132" s="23"/>
      <c r="N132" s="23"/>
      <c r="O132" s="23"/>
      <c r="P132" s="23"/>
    </row>
    <row r="133" spans="1:16" x14ac:dyDescent="0.25">
      <c r="A133" s="80"/>
      <c r="B133" s="17"/>
      <c r="C133" s="22"/>
      <c r="D133" s="22">
        <v>4</v>
      </c>
      <c r="E133" s="95" t="s">
        <v>536</v>
      </c>
      <c r="F133" s="22"/>
      <c r="G133" s="83"/>
      <c r="H133" s="22" t="s">
        <v>533</v>
      </c>
      <c r="I133" s="22"/>
      <c r="J133" s="83"/>
      <c r="K133" s="23">
        <v>0</v>
      </c>
      <c r="L133" s="23"/>
      <c r="M133" s="23"/>
      <c r="N133" s="23"/>
      <c r="O133" s="23"/>
      <c r="P133" s="23"/>
    </row>
    <row r="134" spans="1:16" x14ac:dyDescent="0.25">
      <c r="A134" s="80"/>
      <c r="B134" s="17"/>
      <c r="C134" s="22"/>
      <c r="D134" s="22">
        <v>5</v>
      </c>
      <c r="E134" s="95" t="s">
        <v>537</v>
      </c>
      <c r="F134" s="22"/>
      <c r="G134" s="83"/>
      <c r="H134" s="22" t="s">
        <v>533</v>
      </c>
      <c r="I134" s="22"/>
      <c r="J134" s="83"/>
      <c r="K134" s="23">
        <v>0</v>
      </c>
      <c r="L134" s="23"/>
      <c r="M134" s="23"/>
      <c r="N134" s="23"/>
      <c r="O134" s="23"/>
      <c r="P134" s="23"/>
    </row>
    <row r="135" spans="1:16" x14ac:dyDescent="0.25">
      <c r="A135" s="80"/>
      <c r="B135" s="17"/>
      <c r="C135" s="9" t="s">
        <v>34</v>
      </c>
      <c r="D135" s="9"/>
      <c r="E135" s="9" t="s">
        <v>196</v>
      </c>
      <c r="F135" s="9"/>
      <c r="G135" s="103"/>
      <c r="H135" s="9"/>
      <c r="I135" s="9"/>
      <c r="J135" s="9" t="s">
        <v>197</v>
      </c>
      <c r="K135" s="115">
        <v>0</v>
      </c>
      <c r="L135" s="102"/>
      <c r="M135" s="102"/>
      <c r="N135" s="102"/>
      <c r="O135" s="115"/>
      <c r="P135" s="102"/>
    </row>
    <row r="136" spans="1:16" x14ac:dyDescent="0.25">
      <c r="A136" s="80"/>
      <c r="B136" s="17"/>
      <c r="C136" s="9" t="s">
        <v>38</v>
      </c>
      <c r="D136" s="9"/>
      <c r="E136" s="9" t="s">
        <v>198</v>
      </c>
      <c r="F136" s="9"/>
      <c r="G136" s="103"/>
      <c r="H136" s="9"/>
      <c r="I136" s="9"/>
      <c r="J136" s="9" t="s">
        <v>199</v>
      </c>
      <c r="K136" s="115">
        <f>SUM(K137:K138)</f>
        <v>2550</v>
      </c>
      <c r="L136" s="102"/>
      <c r="M136" s="102"/>
      <c r="N136" s="102"/>
      <c r="O136" s="115">
        <v>4800</v>
      </c>
      <c r="P136" s="102"/>
    </row>
    <row r="137" spans="1:16" x14ac:dyDescent="0.25">
      <c r="A137" s="80"/>
      <c r="B137" s="17"/>
      <c r="C137" s="22"/>
      <c r="D137" s="22">
        <v>1</v>
      </c>
      <c r="E137" s="116" t="s">
        <v>538</v>
      </c>
      <c r="F137" s="22"/>
      <c r="G137" s="83"/>
      <c r="H137" s="22" t="s">
        <v>533</v>
      </c>
      <c r="I137" s="22"/>
      <c r="J137" s="83"/>
      <c r="K137" s="23">
        <v>1275</v>
      </c>
      <c r="L137" s="23"/>
      <c r="M137" s="23"/>
      <c r="N137" s="23"/>
      <c r="O137" s="23"/>
      <c r="P137" s="23"/>
    </row>
    <row r="138" spans="1:16" x14ac:dyDescent="0.25">
      <c r="A138" s="80"/>
      <c r="B138" s="17"/>
      <c r="C138" s="22"/>
      <c r="D138" s="22">
        <v>2</v>
      </c>
      <c r="E138" s="116" t="s">
        <v>539</v>
      </c>
      <c r="F138" s="22"/>
      <c r="G138" s="83"/>
      <c r="H138" s="22" t="s">
        <v>533</v>
      </c>
      <c r="I138" s="22"/>
      <c r="J138" s="83"/>
      <c r="K138" s="23">
        <v>1275</v>
      </c>
      <c r="L138" s="23"/>
      <c r="M138" s="23"/>
      <c r="N138" s="23"/>
      <c r="O138" s="23"/>
      <c r="P138" s="23"/>
    </row>
    <row r="139" spans="1:16" x14ac:dyDescent="0.25">
      <c r="A139" s="80"/>
      <c r="B139" s="17"/>
      <c r="C139" s="9" t="s">
        <v>42</v>
      </c>
      <c r="D139" s="9"/>
      <c r="E139" s="9" t="s">
        <v>200</v>
      </c>
      <c r="F139" s="9"/>
      <c r="G139" s="103"/>
      <c r="H139" s="9"/>
      <c r="I139" s="9"/>
      <c r="J139" s="9" t="s">
        <v>201</v>
      </c>
      <c r="K139" s="115">
        <v>0</v>
      </c>
      <c r="L139" s="102"/>
      <c r="M139" s="102"/>
      <c r="N139" s="102"/>
      <c r="O139" s="115"/>
      <c r="P139" s="102"/>
    </row>
    <row r="140" spans="1:16" ht="30" x14ac:dyDescent="0.25">
      <c r="A140" s="80"/>
      <c r="B140" s="17"/>
      <c r="C140" s="9" t="s">
        <v>133</v>
      </c>
      <c r="D140" s="9"/>
      <c r="E140" s="9" t="s">
        <v>202</v>
      </c>
      <c r="F140" s="9"/>
      <c r="G140" s="103"/>
      <c r="H140" s="9"/>
      <c r="I140" s="9"/>
      <c r="J140" s="9" t="s">
        <v>203</v>
      </c>
      <c r="K140" s="115">
        <v>0</v>
      </c>
      <c r="L140" s="102"/>
      <c r="M140" s="102"/>
      <c r="N140" s="102"/>
      <c r="O140" s="115"/>
      <c r="P140" s="102"/>
    </row>
    <row r="141" spans="1:16" x14ac:dyDescent="0.25">
      <c r="A141" s="80"/>
      <c r="B141" s="17"/>
      <c r="C141" s="9" t="s">
        <v>136</v>
      </c>
      <c r="D141" s="9"/>
      <c r="E141" s="9" t="s">
        <v>204</v>
      </c>
      <c r="F141" s="9"/>
      <c r="G141" s="103"/>
      <c r="H141" s="9"/>
      <c r="I141" s="9"/>
      <c r="J141" s="9" t="s">
        <v>205</v>
      </c>
      <c r="K141" s="115">
        <v>0</v>
      </c>
      <c r="L141" s="102"/>
      <c r="M141" s="102"/>
      <c r="N141" s="102"/>
      <c r="O141" s="115"/>
      <c r="P141" s="102"/>
    </row>
    <row r="142" spans="1:16" ht="30" x14ac:dyDescent="0.25">
      <c r="A142" s="80"/>
      <c r="B142" s="17"/>
      <c r="C142" s="9" t="s">
        <v>139</v>
      </c>
      <c r="D142" s="9"/>
      <c r="E142" s="9" t="s">
        <v>206</v>
      </c>
      <c r="F142" s="9"/>
      <c r="G142" s="103"/>
      <c r="H142" s="9"/>
      <c r="I142" s="9"/>
      <c r="J142" s="9" t="s">
        <v>207</v>
      </c>
      <c r="K142" s="115">
        <f>SUM(K143:K144)</f>
        <v>6500</v>
      </c>
      <c r="L142" s="102"/>
      <c r="M142" s="102"/>
      <c r="N142" s="102"/>
      <c r="O142" s="115">
        <v>2500</v>
      </c>
      <c r="P142" s="102"/>
    </row>
    <row r="143" spans="1:16" x14ac:dyDescent="0.25">
      <c r="A143" s="80"/>
      <c r="B143" s="17"/>
      <c r="C143" s="22"/>
      <c r="D143" s="22">
        <v>1</v>
      </c>
      <c r="E143" s="118" t="s">
        <v>540</v>
      </c>
      <c r="F143" s="22"/>
      <c r="G143" s="83"/>
      <c r="H143" s="22" t="s">
        <v>31</v>
      </c>
      <c r="I143" s="22"/>
      <c r="J143" s="83"/>
      <c r="K143" s="23">
        <v>1500</v>
      </c>
      <c r="L143" s="23"/>
      <c r="M143" s="23"/>
      <c r="N143" s="23"/>
      <c r="O143" s="23"/>
      <c r="P143" s="23"/>
    </row>
    <row r="144" spans="1:16" x14ac:dyDescent="0.25">
      <c r="A144" s="80"/>
      <c r="B144" s="17"/>
      <c r="C144" s="22"/>
      <c r="D144" s="22">
        <v>2</v>
      </c>
      <c r="E144" s="118" t="s">
        <v>541</v>
      </c>
      <c r="F144" s="22"/>
      <c r="G144" s="83"/>
      <c r="H144" s="22" t="s">
        <v>533</v>
      </c>
      <c r="I144" s="22"/>
      <c r="J144" s="83"/>
      <c r="K144" s="23">
        <v>5000</v>
      </c>
      <c r="L144" s="23"/>
      <c r="M144" s="23"/>
      <c r="N144" s="23"/>
      <c r="O144" s="23"/>
      <c r="P144" s="23"/>
    </row>
    <row r="145" spans="1:16" ht="60" x14ac:dyDescent="0.25">
      <c r="A145" s="80"/>
      <c r="B145" s="18" t="s">
        <v>58</v>
      </c>
      <c r="C145" s="20"/>
      <c r="D145" s="20"/>
      <c r="E145" s="18" t="s">
        <v>208</v>
      </c>
      <c r="F145" s="18" t="s">
        <v>209</v>
      </c>
      <c r="G145" s="84" t="s">
        <v>530</v>
      </c>
      <c r="H145" s="18"/>
      <c r="I145" s="18"/>
      <c r="J145" s="20"/>
      <c r="K145" s="68">
        <f>K146+K147</f>
        <v>1000</v>
      </c>
      <c r="L145" s="21">
        <f t="shared" ref="L145:N145" si="14">SUM(L146:L147)</f>
        <v>0</v>
      </c>
      <c r="M145" s="21">
        <f t="shared" si="14"/>
        <v>0</v>
      </c>
      <c r="N145" s="21">
        <f t="shared" si="14"/>
        <v>0</v>
      </c>
      <c r="O145" s="68">
        <f>O146+O147</f>
        <v>0</v>
      </c>
      <c r="P145" s="21">
        <f t="shared" ref="P145" si="15">SUM(P146:P147)</f>
        <v>0</v>
      </c>
    </row>
    <row r="146" spans="1:16" ht="30" x14ac:dyDescent="0.25">
      <c r="A146" s="80"/>
      <c r="B146" s="17"/>
      <c r="C146" s="9" t="s">
        <v>26</v>
      </c>
      <c r="D146" s="9"/>
      <c r="E146" s="9" t="s">
        <v>210</v>
      </c>
      <c r="F146" s="9"/>
      <c r="G146" s="103"/>
      <c r="H146" s="9"/>
      <c r="I146" s="9"/>
      <c r="J146" s="9" t="s">
        <v>211</v>
      </c>
      <c r="K146" s="115">
        <v>1000</v>
      </c>
      <c r="L146" s="102"/>
      <c r="M146" s="102"/>
      <c r="N146" s="102"/>
      <c r="O146" s="115">
        <v>0</v>
      </c>
      <c r="P146" s="102"/>
    </row>
    <row r="147" spans="1:16" ht="30" x14ac:dyDescent="0.25">
      <c r="A147" s="80"/>
      <c r="B147" s="17"/>
      <c r="C147" s="9" t="s">
        <v>34</v>
      </c>
      <c r="D147" s="9"/>
      <c r="E147" s="9" t="s">
        <v>212</v>
      </c>
      <c r="F147" s="9"/>
      <c r="G147" s="103"/>
      <c r="H147" s="9"/>
      <c r="I147" s="9"/>
      <c r="J147" s="9" t="s">
        <v>213</v>
      </c>
      <c r="K147" s="115">
        <v>0</v>
      </c>
      <c r="L147" s="102"/>
      <c r="M147" s="102"/>
      <c r="N147" s="102"/>
      <c r="O147" s="115">
        <v>0</v>
      </c>
      <c r="P147" s="102"/>
    </row>
    <row r="148" spans="1:16" ht="70.5" customHeight="1" x14ac:dyDescent="0.25">
      <c r="A148" s="80"/>
      <c r="B148" s="18" t="s">
        <v>214</v>
      </c>
      <c r="C148" s="20"/>
      <c r="D148" s="20"/>
      <c r="E148" s="18" t="s">
        <v>215</v>
      </c>
      <c r="F148" s="18" t="s">
        <v>216</v>
      </c>
      <c r="G148" s="84" t="s">
        <v>542</v>
      </c>
      <c r="H148" s="18"/>
      <c r="I148" s="18"/>
      <c r="J148" s="20"/>
      <c r="K148" s="68">
        <f>K149+K154+K155+K156</f>
        <v>10250</v>
      </c>
      <c r="L148" s="21">
        <f t="shared" ref="L148" si="16">SUM(L149:L156)</f>
        <v>0</v>
      </c>
      <c r="M148" s="21">
        <f t="shared" ref="M148:N148" si="17">SUM(M149:M155)</f>
        <v>0</v>
      </c>
      <c r="N148" s="21">
        <f t="shared" si="17"/>
        <v>0</v>
      </c>
      <c r="O148" s="68">
        <f>O149+O154+O155+O156</f>
        <v>0</v>
      </c>
      <c r="P148" s="21">
        <f t="shared" ref="P148" si="18">SUM(P149:P156)</f>
        <v>0</v>
      </c>
    </row>
    <row r="149" spans="1:16" ht="30" x14ac:dyDescent="0.25">
      <c r="A149" s="80"/>
      <c r="B149" s="17"/>
      <c r="C149" s="9" t="s">
        <v>26</v>
      </c>
      <c r="D149" s="9"/>
      <c r="E149" s="9" t="s">
        <v>217</v>
      </c>
      <c r="F149" s="9"/>
      <c r="G149" s="103"/>
      <c r="H149" s="9"/>
      <c r="I149" s="9"/>
      <c r="J149" s="9" t="s">
        <v>218</v>
      </c>
      <c r="K149" s="115">
        <f>SUM(K150:K153)</f>
        <v>10000</v>
      </c>
      <c r="L149" s="102"/>
      <c r="M149" s="102"/>
      <c r="N149" s="102"/>
      <c r="O149" s="115"/>
      <c r="P149" s="102"/>
    </row>
    <row r="150" spans="1:16" x14ac:dyDescent="0.25">
      <c r="A150" s="80"/>
      <c r="B150" s="17"/>
      <c r="C150" s="22"/>
      <c r="D150" s="22">
        <v>1</v>
      </c>
      <c r="E150" s="118" t="s">
        <v>543</v>
      </c>
      <c r="F150" s="22"/>
      <c r="G150" s="83"/>
      <c r="H150" s="22" t="s">
        <v>28</v>
      </c>
      <c r="I150" s="22"/>
      <c r="J150" s="83"/>
      <c r="K150" s="23">
        <v>0</v>
      </c>
      <c r="L150" s="23"/>
      <c r="M150" s="23"/>
      <c r="N150" s="23"/>
      <c r="O150" s="23"/>
      <c r="P150" s="23"/>
    </row>
    <row r="151" spans="1:16" x14ac:dyDescent="0.25">
      <c r="A151" s="80"/>
      <c r="B151" s="17"/>
      <c r="C151" s="22"/>
      <c r="D151" s="22">
        <v>2</v>
      </c>
      <c r="E151" s="118" t="s">
        <v>544</v>
      </c>
      <c r="F151" s="22"/>
      <c r="G151" s="83"/>
      <c r="H151" s="22" t="s">
        <v>28</v>
      </c>
      <c r="I151" s="22"/>
      <c r="J151" s="83"/>
      <c r="K151" s="23">
        <v>0</v>
      </c>
      <c r="L151" s="23"/>
      <c r="M151" s="23"/>
      <c r="N151" s="23"/>
      <c r="O151" s="23"/>
      <c r="P151" s="23"/>
    </row>
    <row r="152" spans="1:16" x14ac:dyDescent="0.25">
      <c r="A152" s="80"/>
      <c r="B152" s="17"/>
      <c r="C152" s="22"/>
      <c r="D152" s="22">
        <v>3</v>
      </c>
      <c r="E152" s="118" t="s">
        <v>545</v>
      </c>
      <c r="F152" s="22"/>
      <c r="G152" s="83"/>
      <c r="H152" s="22" t="s">
        <v>479</v>
      </c>
      <c r="I152" s="22"/>
      <c r="J152" s="83"/>
      <c r="K152" s="23">
        <v>0</v>
      </c>
      <c r="L152" s="23"/>
      <c r="M152" s="23"/>
      <c r="N152" s="23"/>
      <c r="O152" s="23"/>
      <c r="P152" s="23"/>
    </row>
    <row r="153" spans="1:16" x14ac:dyDescent="0.25">
      <c r="A153" s="80"/>
      <c r="B153" s="17"/>
      <c r="C153" s="22"/>
      <c r="D153" s="22">
        <v>4</v>
      </c>
      <c r="E153" s="118" t="s">
        <v>546</v>
      </c>
      <c r="F153" s="22"/>
      <c r="G153" s="83"/>
      <c r="H153" s="22" t="s">
        <v>101</v>
      </c>
      <c r="I153" s="22"/>
      <c r="J153" s="83"/>
      <c r="K153" s="23">
        <v>10000</v>
      </c>
      <c r="L153" s="23"/>
      <c r="M153" s="23"/>
      <c r="N153" s="23"/>
      <c r="O153" s="23"/>
      <c r="P153" s="23"/>
    </row>
    <row r="154" spans="1:16" ht="30" x14ac:dyDescent="0.25">
      <c r="A154" s="80"/>
      <c r="B154" s="17"/>
      <c r="C154" s="9" t="s">
        <v>34</v>
      </c>
      <c r="D154" s="9"/>
      <c r="E154" s="9" t="s">
        <v>219</v>
      </c>
      <c r="F154" s="9"/>
      <c r="G154" s="103"/>
      <c r="H154" s="9"/>
      <c r="I154" s="9"/>
      <c r="J154" s="9" t="s">
        <v>220</v>
      </c>
      <c r="K154" s="115">
        <v>0</v>
      </c>
      <c r="L154" s="102"/>
      <c r="M154" s="102"/>
      <c r="N154" s="102"/>
      <c r="O154" s="115"/>
      <c r="P154" s="102"/>
    </row>
    <row r="155" spans="1:16" ht="30" x14ac:dyDescent="0.25">
      <c r="A155" s="80"/>
      <c r="B155" s="17"/>
      <c r="C155" s="9" t="s">
        <v>38</v>
      </c>
      <c r="D155" s="9"/>
      <c r="E155" s="9" t="s">
        <v>221</v>
      </c>
      <c r="F155" s="9"/>
      <c r="G155" s="103"/>
      <c r="H155" s="9"/>
      <c r="I155" s="9"/>
      <c r="J155" s="9" t="s">
        <v>222</v>
      </c>
      <c r="K155" s="115">
        <v>0</v>
      </c>
      <c r="L155" s="102"/>
      <c r="M155" s="102"/>
      <c r="N155" s="102"/>
      <c r="O155" s="115"/>
      <c r="P155" s="102"/>
    </row>
    <row r="156" spans="1:16" x14ac:dyDescent="0.25">
      <c r="A156" s="81"/>
      <c r="B156" s="28"/>
      <c r="C156" s="9" t="s">
        <v>42</v>
      </c>
      <c r="D156" s="9"/>
      <c r="E156" s="9" t="s">
        <v>223</v>
      </c>
      <c r="F156" s="9"/>
      <c r="G156" s="103"/>
      <c r="H156" s="9" t="s">
        <v>224</v>
      </c>
      <c r="I156" s="9" t="s">
        <v>32</v>
      </c>
      <c r="J156" s="9" t="s">
        <v>225</v>
      </c>
      <c r="K156" s="117">
        <v>250</v>
      </c>
      <c r="L156" s="102"/>
      <c r="M156" s="102"/>
      <c r="N156" s="102"/>
      <c r="O156" s="117"/>
      <c r="P156" s="102"/>
    </row>
    <row r="157" spans="1:16" ht="60" x14ac:dyDescent="0.25">
      <c r="A157" s="81"/>
      <c r="B157" s="18" t="s">
        <v>226</v>
      </c>
      <c r="C157" s="20"/>
      <c r="D157" s="20"/>
      <c r="E157" s="18" t="s">
        <v>227</v>
      </c>
      <c r="F157" s="18" t="s">
        <v>228</v>
      </c>
      <c r="G157" s="84" t="s">
        <v>531</v>
      </c>
      <c r="H157" s="18"/>
      <c r="I157" s="18"/>
      <c r="J157" s="20"/>
      <c r="K157" s="21">
        <f>K158+K159+K160+K163+K166+K168+K169+K172</f>
        <v>9940</v>
      </c>
      <c r="L157" s="21">
        <f>SUM(L158:L172)</f>
        <v>0</v>
      </c>
      <c r="M157" s="21">
        <f>SUM(M158:M172)</f>
        <v>0</v>
      </c>
      <c r="N157" s="21">
        <f>SUM(N158:N172)</f>
        <v>0</v>
      </c>
      <c r="O157" s="21">
        <f>O158+O159+O160+O163+O166+O168+O169+O172</f>
        <v>8900</v>
      </c>
      <c r="P157" s="21">
        <f>SUM(P158:P172)</f>
        <v>0</v>
      </c>
    </row>
    <row r="158" spans="1:16" x14ac:dyDescent="0.25">
      <c r="A158" s="81"/>
      <c r="B158" s="28"/>
      <c r="C158" s="9" t="s">
        <v>26</v>
      </c>
      <c r="D158" s="9"/>
      <c r="E158" s="9" t="s">
        <v>229</v>
      </c>
      <c r="F158" s="9"/>
      <c r="G158" s="103"/>
      <c r="H158" s="9"/>
      <c r="I158" s="9"/>
      <c r="J158" s="9" t="s">
        <v>230</v>
      </c>
      <c r="K158" s="102">
        <v>0</v>
      </c>
      <c r="L158" s="102"/>
      <c r="M158" s="102"/>
      <c r="N158" s="102"/>
      <c r="O158" s="102">
        <v>1000</v>
      </c>
      <c r="P158" s="102"/>
    </row>
    <row r="159" spans="1:16" x14ac:dyDescent="0.25">
      <c r="A159" s="81"/>
      <c r="B159" s="28"/>
      <c r="C159" s="9" t="s">
        <v>34</v>
      </c>
      <c r="D159" s="9"/>
      <c r="E159" s="9" t="s">
        <v>231</v>
      </c>
      <c r="F159" s="9"/>
      <c r="G159" s="103"/>
      <c r="H159" s="9"/>
      <c r="I159" s="9"/>
      <c r="J159" s="9" t="s">
        <v>232</v>
      </c>
      <c r="K159" s="102">
        <v>0</v>
      </c>
      <c r="L159" s="102"/>
      <c r="M159" s="102"/>
      <c r="N159" s="102"/>
      <c r="O159" s="102"/>
      <c r="P159" s="102"/>
    </row>
    <row r="160" spans="1:16" ht="30" x14ac:dyDescent="0.25">
      <c r="A160" s="81"/>
      <c r="B160" s="28"/>
      <c r="C160" s="9" t="s">
        <v>38</v>
      </c>
      <c r="D160" s="9"/>
      <c r="E160" s="9" t="s">
        <v>233</v>
      </c>
      <c r="F160" s="9"/>
      <c r="G160" s="103"/>
      <c r="H160" s="9"/>
      <c r="I160" s="9"/>
      <c r="J160" s="9" t="s">
        <v>234</v>
      </c>
      <c r="K160" s="117">
        <f>SUM(K161:K162)</f>
        <v>640</v>
      </c>
      <c r="L160" s="102"/>
      <c r="M160" s="102"/>
      <c r="N160" s="102"/>
      <c r="O160" s="117">
        <v>1000</v>
      </c>
      <c r="P160" s="102"/>
    </row>
    <row r="161" spans="1:16" x14ac:dyDescent="0.25">
      <c r="A161" s="80"/>
      <c r="B161" s="17"/>
      <c r="C161" s="22"/>
      <c r="D161" s="22">
        <v>1</v>
      </c>
      <c r="E161" s="118" t="s">
        <v>547</v>
      </c>
      <c r="F161" s="22"/>
      <c r="G161" s="83"/>
      <c r="H161" s="22"/>
      <c r="I161" s="22"/>
      <c r="J161" s="83"/>
      <c r="K161" s="23">
        <v>320</v>
      </c>
      <c r="L161" s="23"/>
      <c r="M161" s="23"/>
      <c r="N161" s="23"/>
      <c r="O161" s="23"/>
      <c r="P161" s="23"/>
    </row>
    <row r="162" spans="1:16" x14ac:dyDescent="0.25">
      <c r="A162" s="80"/>
      <c r="B162" s="17"/>
      <c r="C162" s="22"/>
      <c r="D162" s="22">
        <v>2</v>
      </c>
      <c r="E162" s="118" t="s">
        <v>548</v>
      </c>
      <c r="F162" s="22"/>
      <c r="G162" s="83"/>
      <c r="H162" s="22"/>
      <c r="I162" s="22"/>
      <c r="J162" s="83"/>
      <c r="K162" s="23">
        <v>320</v>
      </c>
      <c r="L162" s="23"/>
      <c r="M162" s="23"/>
      <c r="N162" s="23"/>
      <c r="O162" s="23"/>
      <c r="P162" s="23"/>
    </row>
    <row r="163" spans="1:16" x14ac:dyDescent="0.25">
      <c r="A163" s="81"/>
      <c r="B163" s="28"/>
      <c r="C163" s="9" t="s">
        <v>42</v>
      </c>
      <c r="D163" s="9"/>
      <c r="E163" s="9" t="s">
        <v>235</v>
      </c>
      <c r="F163" s="9"/>
      <c r="G163" s="103"/>
      <c r="H163" s="9"/>
      <c r="I163" s="9"/>
      <c r="J163" s="9" t="s">
        <v>236</v>
      </c>
      <c r="K163" s="117">
        <f>SUM(K164:K165)</f>
        <v>3200</v>
      </c>
      <c r="L163" s="102"/>
      <c r="M163" s="102"/>
      <c r="N163" s="102"/>
      <c r="O163" s="117">
        <v>1700</v>
      </c>
      <c r="P163" s="102"/>
    </row>
    <row r="164" spans="1:16" x14ac:dyDescent="0.25">
      <c r="A164" s="80"/>
      <c r="B164" s="17"/>
      <c r="C164" s="22"/>
      <c r="D164" s="22">
        <v>1</v>
      </c>
      <c r="E164" s="118" t="s">
        <v>549</v>
      </c>
      <c r="F164" s="22"/>
      <c r="G164" s="83"/>
      <c r="H164" s="22"/>
      <c r="I164" s="22"/>
      <c r="J164" s="83"/>
      <c r="K164" s="23">
        <v>1600</v>
      </c>
      <c r="L164" s="23"/>
      <c r="M164" s="23"/>
      <c r="N164" s="23"/>
      <c r="O164" s="23"/>
      <c r="P164" s="23"/>
    </row>
    <row r="165" spans="1:16" x14ac:dyDescent="0.25">
      <c r="A165" s="80"/>
      <c r="B165" s="17"/>
      <c r="C165" s="22"/>
      <c r="D165" s="22">
        <v>2</v>
      </c>
      <c r="E165" s="118" t="s">
        <v>550</v>
      </c>
      <c r="F165" s="22"/>
      <c r="G165" s="83"/>
      <c r="H165" s="22"/>
      <c r="I165" s="22"/>
      <c r="J165" s="83"/>
      <c r="K165" s="23">
        <v>1600</v>
      </c>
      <c r="L165" s="23"/>
      <c r="M165" s="23"/>
      <c r="N165" s="23"/>
      <c r="O165" s="23"/>
      <c r="P165" s="23"/>
    </row>
    <row r="166" spans="1:16" x14ac:dyDescent="0.25">
      <c r="A166" s="81"/>
      <c r="B166" s="28"/>
      <c r="C166" s="9" t="s">
        <v>133</v>
      </c>
      <c r="D166" s="9"/>
      <c r="E166" s="9" t="s">
        <v>237</v>
      </c>
      <c r="F166" s="9"/>
      <c r="G166" s="103"/>
      <c r="H166" s="9"/>
      <c r="I166" s="9"/>
      <c r="J166" s="9" t="s">
        <v>238</v>
      </c>
      <c r="K166" s="117">
        <f>SUM(K167)</f>
        <v>2000</v>
      </c>
      <c r="L166" s="102"/>
      <c r="M166" s="102"/>
      <c r="N166" s="102"/>
      <c r="O166" s="117">
        <v>1000</v>
      </c>
      <c r="P166" s="102"/>
    </row>
    <row r="167" spans="1:16" x14ac:dyDescent="0.25">
      <c r="A167" s="80"/>
      <c r="B167" s="17"/>
      <c r="C167" s="22"/>
      <c r="D167" s="22">
        <v>1</v>
      </c>
      <c r="E167" s="118" t="s">
        <v>551</v>
      </c>
      <c r="F167" s="22"/>
      <c r="G167" s="83"/>
      <c r="H167" s="22"/>
      <c r="I167" s="22"/>
      <c r="J167" s="83"/>
      <c r="K167" s="23">
        <v>2000</v>
      </c>
      <c r="L167" s="23"/>
      <c r="M167" s="23"/>
      <c r="N167" s="23"/>
      <c r="O167" s="23"/>
      <c r="P167" s="23"/>
    </row>
    <row r="168" spans="1:16" x14ac:dyDescent="0.25">
      <c r="A168" s="81"/>
      <c r="B168" s="28"/>
      <c r="C168" s="9" t="s">
        <v>136</v>
      </c>
      <c r="D168" s="9"/>
      <c r="E168" s="9" t="s">
        <v>239</v>
      </c>
      <c r="F168" s="9"/>
      <c r="G168" s="103"/>
      <c r="H168" s="9"/>
      <c r="I168" s="9"/>
      <c r="J168" s="9" t="s">
        <v>240</v>
      </c>
      <c r="K168" s="117">
        <v>100</v>
      </c>
      <c r="L168" s="102"/>
      <c r="M168" s="102"/>
      <c r="N168" s="102"/>
      <c r="O168" s="117">
        <v>100</v>
      </c>
      <c r="P168" s="102"/>
    </row>
    <row r="169" spans="1:16" x14ac:dyDescent="0.25">
      <c r="A169" s="81"/>
      <c r="B169" s="28"/>
      <c r="C169" s="9" t="s">
        <v>139</v>
      </c>
      <c r="D169" s="9"/>
      <c r="E169" s="9" t="s">
        <v>241</v>
      </c>
      <c r="F169" s="9"/>
      <c r="G169" s="103"/>
      <c r="H169" s="9"/>
      <c r="I169" s="9"/>
      <c r="J169" s="9" t="s">
        <v>242</v>
      </c>
      <c r="K169" s="117">
        <f>SUM(K170:K171)</f>
        <v>1000</v>
      </c>
      <c r="L169" s="102"/>
      <c r="M169" s="102"/>
      <c r="N169" s="102"/>
      <c r="O169" s="117">
        <v>1100</v>
      </c>
      <c r="P169" s="102"/>
    </row>
    <row r="170" spans="1:16" x14ac:dyDescent="0.25">
      <c r="A170" s="80"/>
      <c r="B170" s="17"/>
      <c r="C170" s="22"/>
      <c r="D170" s="22">
        <v>1</v>
      </c>
      <c r="E170" s="118" t="s">
        <v>552</v>
      </c>
      <c r="F170" s="22"/>
      <c r="G170" s="83"/>
      <c r="H170" s="22"/>
      <c r="I170" s="22"/>
      <c r="J170" s="83"/>
      <c r="K170" s="23">
        <v>0</v>
      </c>
      <c r="L170" s="23"/>
      <c r="M170" s="23"/>
      <c r="N170" s="23"/>
      <c r="O170" s="23"/>
      <c r="P170" s="23"/>
    </row>
    <row r="171" spans="1:16" x14ac:dyDescent="0.25">
      <c r="A171" s="80"/>
      <c r="B171" s="17"/>
      <c r="C171" s="22"/>
      <c r="D171" s="22">
        <v>2</v>
      </c>
      <c r="E171" s="118" t="s">
        <v>553</v>
      </c>
      <c r="F171" s="22"/>
      <c r="G171" s="83"/>
      <c r="H171" s="22"/>
      <c r="I171" s="22"/>
      <c r="J171" s="83"/>
      <c r="K171" s="23">
        <v>1000</v>
      </c>
      <c r="L171" s="23"/>
      <c r="M171" s="23"/>
      <c r="N171" s="23"/>
      <c r="O171" s="23"/>
      <c r="P171" s="23"/>
    </row>
    <row r="172" spans="1:16" x14ac:dyDescent="0.25">
      <c r="A172" s="81"/>
      <c r="B172" s="28"/>
      <c r="C172" s="9" t="s">
        <v>142</v>
      </c>
      <c r="D172" s="9"/>
      <c r="E172" s="9" t="s">
        <v>243</v>
      </c>
      <c r="F172" s="9"/>
      <c r="G172" s="103"/>
      <c r="H172" s="9"/>
      <c r="I172" s="9"/>
      <c r="J172" s="9" t="s">
        <v>244</v>
      </c>
      <c r="K172" s="117">
        <f>SUM(K173)</f>
        <v>3000</v>
      </c>
      <c r="L172" s="102"/>
      <c r="M172" s="102"/>
      <c r="N172" s="102"/>
      <c r="O172" s="117">
        <v>3000</v>
      </c>
      <c r="P172" s="102"/>
    </row>
    <row r="173" spans="1:16" x14ac:dyDescent="0.25">
      <c r="A173" s="80"/>
      <c r="B173" s="17"/>
      <c r="C173" s="22"/>
      <c r="D173" s="22">
        <v>1</v>
      </c>
      <c r="E173" s="118" t="s">
        <v>554</v>
      </c>
      <c r="F173" s="22"/>
      <c r="G173" s="83"/>
      <c r="H173" s="22"/>
      <c r="I173" s="22"/>
      <c r="J173" s="83"/>
      <c r="K173" s="23">
        <v>3000</v>
      </c>
      <c r="L173" s="23"/>
      <c r="M173" s="23"/>
      <c r="N173" s="23"/>
      <c r="O173" s="23"/>
      <c r="P173" s="23"/>
    </row>
    <row r="174" spans="1:16" ht="30" x14ac:dyDescent="0.25">
      <c r="A174" s="13" t="s">
        <v>245</v>
      </c>
      <c r="B174" s="14"/>
      <c r="C174" s="14"/>
      <c r="D174" s="14"/>
      <c r="E174" s="13" t="s">
        <v>246</v>
      </c>
      <c r="F174" s="13"/>
      <c r="G174" s="226"/>
      <c r="H174" s="13"/>
      <c r="I174" s="13"/>
      <c r="J174" s="15"/>
      <c r="K174" s="67">
        <f t="shared" ref="K174:P174" si="19">+K175+K212+K273</f>
        <v>122143</v>
      </c>
      <c r="L174" s="30">
        <f t="shared" si="19"/>
        <v>20500</v>
      </c>
      <c r="M174" s="30">
        <f t="shared" si="19"/>
        <v>0</v>
      </c>
      <c r="N174" s="30">
        <f t="shared" si="19"/>
        <v>0</v>
      </c>
      <c r="O174" s="67">
        <f t="shared" si="19"/>
        <v>79653</v>
      </c>
      <c r="P174" s="30">
        <f t="shared" si="19"/>
        <v>3500</v>
      </c>
    </row>
    <row r="175" spans="1:16" ht="75" x14ac:dyDescent="0.25">
      <c r="A175" s="80"/>
      <c r="B175" s="18" t="s">
        <v>22</v>
      </c>
      <c r="C175" s="20"/>
      <c r="D175" s="20"/>
      <c r="E175" s="18" t="s">
        <v>247</v>
      </c>
      <c r="F175" s="18" t="s">
        <v>248</v>
      </c>
      <c r="G175" s="84" t="s">
        <v>530</v>
      </c>
      <c r="H175" s="18"/>
      <c r="I175" s="18"/>
      <c r="J175" s="20"/>
      <c r="K175" s="68">
        <f>K176+K177+K178+K179+K189+K200+K211</f>
        <v>27000</v>
      </c>
      <c r="L175" s="21">
        <f>L176+L177+L178+L179+L189+L200+L211</f>
        <v>20500</v>
      </c>
      <c r="M175" s="21">
        <f>SUM(M176:M267)</f>
        <v>0</v>
      </c>
      <c r="N175" s="21">
        <f>SUM(N176:N267)</f>
        <v>0</v>
      </c>
      <c r="O175" s="68">
        <f>O176+O177+O178+O179+O189+O200+O211</f>
        <v>7000</v>
      </c>
      <c r="P175" s="21">
        <f>P176+P177+P178+P179+P189+P200+P211</f>
        <v>3500</v>
      </c>
    </row>
    <row r="176" spans="1:16" ht="60" x14ac:dyDescent="0.25">
      <c r="A176" s="80"/>
      <c r="B176" s="17"/>
      <c r="C176" s="9" t="s">
        <v>26</v>
      </c>
      <c r="D176" s="9"/>
      <c r="E176" s="9" t="s">
        <v>249</v>
      </c>
      <c r="F176" s="9"/>
      <c r="G176" s="103" t="s">
        <v>530</v>
      </c>
      <c r="H176" s="9"/>
      <c r="I176" s="9"/>
      <c r="J176" s="9" t="s">
        <v>251</v>
      </c>
      <c r="K176" s="115">
        <v>0</v>
      </c>
      <c r="L176" s="102"/>
      <c r="M176" s="102"/>
      <c r="N176" s="102"/>
      <c r="O176" s="115"/>
      <c r="P176" s="102"/>
    </row>
    <row r="177" spans="1:16" x14ac:dyDescent="0.25">
      <c r="A177" s="80"/>
      <c r="B177" s="17"/>
      <c r="C177" s="9" t="s">
        <v>34</v>
      </c>
      <c r="D177" s="9"/>
      <c r="E177" s="9" t="s">
        <v>252</v>
      </c>
      <c r="F177" s="9"/>
      <c r="G177" s="103"/>
      <c r="H177" s="9"/>
      <c r="I177" s="9"/>
      <c r="J177" s="9" t="s">
        <v>254</v>
      </c>
      <c r="K177" s="115">
        <v>0</v>
      </c>
      <c r="L177" s="102"/>
      <c r="M177" s="102"/>
      <c r="N177" s="102"/>
      <c r="O177" s="115"/>
      <c r="P177" s="102"/>
    </row>
    <row r="178" spans="1:16" x14ac:dyDescent="0.25">
      <c r="A178" s="80"/>
      <c r="B178" s="17"/>
      <c r="C178" s="9" t="s">
        <v>38</v>
      </c>
      <c r="D178" s="9"/>
      <c r="E178" s="9" t="s">
        <v>255</v>
      </c>
      <c r="F178" s="9"/>
      <c r="G178" s="103"/>
      <c r="H178" s="9"/>
      <c r="I178" s="9"/>
      <c r="J178" s="9" t="s">
        <v>256</v>
      </c>
      <c r="K178" s="115">
        <v>0</v>
      </c>
      <c r="L178" s="102"/>
      <c r="M178" s="102"/>
      <c r="N178" s="102"/>
      <c r="O178" s="115"/>
      <c r="P178" s="102"/>
    </row>
    <row r="179" spans="1:16" ht="60" x14ac:dyDescent="0.25">
      <c r="A179" s="80"/>
      <c r="B179" s="17"/>
      <c r="C179" s="9" t="s">
        <v>42</v>
      </c>
      <c r="D179" s="9"/>
      <c r="E179" s="9" t="s">
        <v>257</v>
      </c>
      <c r="F179" s="9"/>
      <c r="G179" s="103" t="s">
        <v>555</v>
      </c>
      <c r="H179" s="9" t="s">
        <v>44</v>
      </c>
      <c r="I179" s="9" t="s">
        <v>32</v>
      </c>
      <c r="J179" s="9" t="s">
        <v>258</v>
      </c>
      <c r="K179" s="115">
        <f>SUM(K180:K186)</f>
        <v>4000</v>
      </c>
      <c r="L179" s="102">
        <f>SUM(L180:L188)</f>
        <v>3500</v>
      </c>
      <c r="M179" s="102"/>
      <c r="N179" s="102"/>
      <c r="O179" s="115">
        <v>7000</v>
      </c>
      <c r="P179" s="102">
        <v>3500</v>
      </c>
    </row>
    <row r="180" spans="1:16" x14ac:dyDescent="0.25">
      <c r="A180" s="80"/>
      <c r="B180" s="17"/>
      <c r="C180" s="22"/>
      <c r="D180" s="22">
        <v>1</v>
      </c>
      <c r="E180" s="118" t="s">
        <v>556</v>
      </c>
      <c r="F180" s="22"/>
      <c r="G180" s="83"/>
      <c r="H180" s="22"/>
      <c r="I180" s="22"/>
      <c r="J180" s="83"/>
      <c r="K180" s="23">
        <v>1000</v>
      </c>
      <c r="L180" s="23"/>
      <c r="M180" s="23"/>
      <c r="N180" s="23"/>
      <c r="O180" s="23"/>
      <c r="P180" s="23"/>
    </row>
    <row r="181" spans="1:16" x14ac:dyDescent="0.25">
      <c r="A181" s="80"/>
      <c r="B181" s="17"/>
      <c r="C181" s="22"/>
      <c r="D181" s="22">
        <v>2</v>
      </c>
      <c r="E181" s="118" t="s">
        <v>557</v>
      </c>
      <c r="F181" s="22"/>
      <c r="G181" s="83"/>
      <c r="H181" s="22"/>
      <c r="I181" s="22"/>
      <c r="J181" s="83"/>
      <c r="K181" s="23">
        <v>500</v>
      </c>
      <c r="L181" s="23"/>
      <c r="M181" s="23"/>
      <c r="N181" s="23"/>
      <c r="O181" s="23"/>
      <c r="P181" s="23"/>
    </row>
    <row r="182" spans="1:16" x14ac:dyDescent="0.25">
      <c r="A182" s="80"/>
      <c r="B182" s="17"/>
      <c r="C182" s="22"/>
      <c r="D182" s="22">
        <v>3</v>
      </c>
      <c r="E182" s="118" t="s">
        <v>558</v>
      </c>
      <c r="F182" s="22"/>
      <c r="G182" s="83"/>
      <c r="H182" s="22"/>
      <c r="I182" s="22"/>
      <c r="J182" s="83"/>
      <c r="K182" s="23">
        <v>750</v>
      </c>
      <c r="L182" s="23"/>
      <c r="M182" s="23"/>
      <c r="N182" s="23"/>
      <c r="O182" s="23"/>
      <c r="P182" s="23"/>
    </row>
    <row r="183" spans="1:16" x14ac:dyDescent="0.25">
      <c r="A183" s="80"/>
      <c r="B183" s="17"/>
      <c r="C183" s="22"/>
      <c r="D183" s="22">
        <v>4</v>
      </c>
      <c r="E183" s="118" t="s">
        <v>559</v>
      </c>
      <c r="F183" s="22"/>
      <c r="G183" s="83"/>
      <c r="H183" s="22"/>
      <c r="I183" s="22"/>
      <c r="J183" s="83"/>
      <c r="K183" s="23">
        <v>1250</v>
      </c>
      <c r="L183" s="23"/>
      <c r="M183" s="23"/>
      <c r="N183" s="23"/>
      <c r="O183" s="23"/>
      <c r="P183" s="23"/>
    </row>
    <row r="184" spans="1:16" x14ac:dyDescent="0.25">
      <c r="A184" s="80"/>
      <c r="B184" s="17"/>
      <c r="C184" s="22"/>
      <c r="D184" s="22">
        <v>5</v>
      </c>
      <c r="E184" s="118" t="s">
        <v>560</v>
      </c>
      <c r="F184" s="22"/>
      <c r="G184" s="83"/>
      <c r="H184" s="22"/>
      <c r="I184" s="22"/>
      <c r="J184" s="83"/>
      <c r="K184" s="23">
        <v>250</v>
      </c>
      <c r="L184" s="23"/>
      <c r="M184" s="23"/>
      <c r="N184" s="23"/>
      <c r="O184" s="23"/>
      <c r="P184" s="23"/>
    </row>
    <row r="185" spans="1:16" x14ac:dyDescent="0.25">
      <c r="A185" s="80"/>
      <c r="B185" s="17"/>
      <c r="C185" s="22"/>
      <c r="D185" s="22">
        <v>7</v>
      </c>
      <c r="E185" s="118" t="s">
        <v>561</v>
      </c>
      <c r="F185" s="22"/>
      <c r="G185" s="83"/>
      <c r="H185" s="22"/>
      <c r="I185" s="22"/>
      <c r="J185" s="83"/>
      <c r="K185" s="23">
        <v>0</v>
      </c>
      <c r="L185" s="23"/>
      <c r="M185" s="23"/>
      <c r="N185" s="23"/>
      <c r="O185" s="23"/>
      <c r="P185" s="23"/>
    </row>
    <row r="186" spans="1:16" x14ac:dyDescent="0.25">
      <c r="A186" s="80"/>
      <c r="B186" s="17"/>
      <c r="C186" s="22"/>
      <c r="D186" s="22">
        <v>8</v>
      </c>
      <c r="E186" s="118" t="s">
        <v>450</v>
      </c>
      <c r="F186" s="22"/>
      <c r="G186" s="83"/>
      <c r="H186" s="22"/>
      <c r="I186" s="22"/>
      <c r="J186" s="83"/>
      <c r="K186" s="23">
        <v>250</v>
      </c>
      <c r="L186" s="23"/>
      <c r="M186" s="23"/>
      <c r="N186" s="23"/>
      <c r="O186" s="23"/>
      <c r="P186" s="23"/>
    </row>
    <row r="187" spans="1:16" x14ac:dyDescent="0.25">
      <c r="A187" s="80"/>
      <c r="B187" s="17"/>
      <c r="C187" s="22"/>
      <c r="D187" s="22">
        <v>9</v>
      </c>
      <c r="E187" s="118" t="s">
        <v>562</v>
      </c>
      <c r="F187" s="22"/>
      <c r="G187" s="83"/>
      <c r="H187" s="22"/>
      <c r="I187" s="22"/>
      <c r="J187" s="83"/>
      <c r="K187" s="23"/>
      <c r="L187" s="23">
        <v>1500</v>
      </c>
      <c r="M187" s="23"/>
      <c r="N187" s="23"/>
      <c r="O187" s="23"/>
      <c r="P187" s="23"/>
    </row>
    <row r="188" spans="1:16" x14ac:dyDescent="0.25">
      <c r="A188" s="80"/>
      <c r="B188" s="17"/>
      <c r="C188" s="22"/>
      <c r="D188" s="22">
        <v>10</v>
      </c>
      <c r="E188" s="118" t="s">
        <v>563</v>
      </c>
      <c r="F188" s="22"/>
      <c r="G188" s="83"/>
      <c r="H188" s="22"/>
      <c r="I188" s="22"/>
      <c r="J188" s="83"/>
      <c r="K188" s="23"/>
      <c r="L188" s="23">
        <v>2000</v>
      </c>
      <c r="M188" s="23"/>
      <c r="N188" s="23"/>
      <c r="O188" s="23"/>
      <c r="P188" s="23"/>
    </row>
    <row r="189" spans="1:16" ht="60" x14ac:dyDescent="0.25">
      <c r="A189" s="80"/>
      <c r="B189" s="17"/>
      <c r="C189" s="9" t="s">
        <v>133</v>
      </c>
      <c r="D189" s="9"/>
      <c r="E189" s="9" t="s">
        <v>259</v>
      </c>
      <c r="F189" s="9"/>
      <c r="G189" s="103" t="s">
        <v>555</v>
      </c>
      <c r="H189" s="9" t="s">
        <v>50</v>
      </c>
      <c r="I189" s="9" t="s">
        <v>32</v>
      </c>
      <c r="J189" s="9" t="s">
        <v>260</v>
      </c>
      <c r="K189" s="115">
        <f>SUM(K190:K197)</f>
        <v>4500</v>
      </c>
      <c r="L189" s="102">
        <f>SUM(L198:L199)</f>
        <v>5000</v>
      </c>
      <c r="M189" s="102"/>
      <c r="N189" s="102"/>
      <c r="O189" s="115"/>
      <c r="P189" s="102">
        <f>SUM(P198:P199)</f>
        <v>0</v>
      </c>
    </row>
    <row r="190" spans="1:16" x14ac:dyDescent="0.25">
      <c r="A190" s="80"/>
      <c r="B190" s="17"/>
      <c r="C190" s="22"/>
      <c r="D190" s="22">
        <v>1</v>
      </c>
      <c r="E190" s="118" t="s">
        <v>556</v>
      </c>
      <c r="F190" s="22"/>
      <c r="G190" s="83"/>
      <c r="H190" s="22"/>
      <c r="I190" s="22"/>
      <c r="J190" s="83"/>
      <c r="K190" s="23">
        <v>1000</v>
      </c>
      <c r="L190" s="23"/>
      <c r="M190" s="23"/>
      <c r="N190" s="23"/>
      <c r="O190" s="23"/>
      <c r="P190" s="23"/>
    </row>
    <row r="191" spans="1:16" x14ac:dyDescent="0.25">
      <c r="A191" s="80"/>
      <c r="B191" s="17"/>
      <c r="C191" s="22"/>
      <c r="D191" s="22">
        <v>2</v>
      </c>
      <c r="E191" s="118" t="s">
        <v>557</v>
      </c>
      <c r="F191" s="22"/>
      <c r="G191" s="83"/>
      <c r="H191" s="22"/>
      <c r="I191" s="22"/>
      <c r="J191" s="83"/>
      <c r="K191" s="23">
        <v>500</v>
      </c>
      <c r="L191" s="23"/>
      <c r="M191" s="23"/>
      <c r="N191" s="23"/>
      <c r="O191" s="23"/>
      <c r="P191" s="23"/>
    </row>
    <row r="192" spans="1:16" x14ac:dyDescent="0.25">
      <c r="A192" s="80"/>
      <c r="B192" s="17"/>
      <c r="C192" s="22"/>
      <c r="D192" s="22">
        <v>3</v>
      </c>
      <c r="E192" s="118" t="s">
        <v>558</v>
      </c>
      <c r="F192" s="22"/>
      <c r="G192" s="83"/>
      <c r="H192" s="22"/>
      <c r="I192" s="22"/>
      <c r="J192" s="83"/>
      <c r="K192" s="23">
        <v>1000</v>
      </c>
      <c r="L192" s="23"/>
      <c r="M192" s="23"/>
      <c r="N192" s="23"/>
      <c r="O192" s="23"/>
      <c r="P192" s="23"/>
    </row>
    <row r="193" spans="1:16" x14ac:dyDescent="0.25">
      <c r="A193" s="80"/>
      <c r="B193" s="17"/>
      <c r="C193" s="22"/>
      <c r="D193" s="22">
        <v>4</v>
      </c>
      <c r="E193" s="118" t="s">
        <v>559</v>
      </c>
      <c r="F193" s="22"/>
      <c r="G193" s="83"/>
      <c r="H193" s="22"/>
      <c r="I193" s="22"/>
      <c r="J193" s="83"/>
      <c r="K193" s="23">
        <v>1250</v>
      </c>
      <c r="L193" s="23"/>
      <c r="M193" s="23"/>
      <c r="N193" s="23"/>
      <c r="O193" s="23"/>
      <c r="P193" s="23"/>
    </row>
    <row r="194" spans="1:16" x14ac:dyDescent="0.25">
      <c r="A194" s="80"/>
      <c r="B194" s="17"/>
      <c r="C194" s="22"/>
      <c r="D194" s="22">
        <v>5</v>
      </c>
      <c r="E194" s="118" t="s">
        <v>560</v>
      </c>
      <c r="F194" s="22"/>
      <c r="G194" s="83"/>
      <c r="H194" s="22"/>
      <c r="I194" s="22"/>
      <c r="J194" s="83"/>
      <c r="K194" s="23">
        <v>500</v>
      </c>
      <c r="L194" s="23"/>
      <c r="M194" s="23"/>
      <c r="N194" s="23"/>
      <c r="O194" s="23"/>
      <c r="P194" s="23"/>
    </row>
    <row r="195" spans="1:16" x14ac:dyDescent="0.25">
      <c r="A195" s="80"/>
      <c r="B195" s="17"/>
      <c r="C195" s="22"/>
      <c r="D195" s="22">
        <v>6</v>
      </c>
      <c r="E195" s="118" t="s">
        <v>564</v>
      </c>
      <c r="F195" s="22"/>
      <c r="G195" s="83"/>
      <c r="H195" s="22"/>
      <c r="I195" s="22"/>
      <c r="J195" s="83"/>
      <c r="K195" s="23">
        <v>0</v>
      </c>
      <c r="L195" s="23"/>
      <c r="M195" s="23"/>
      <c r="N195" s="23"/>
      <c r="O195" s="23"/>
      <c r="P195" s="23"/>
    </row>
    <row r="196" spans="1:16" x14ac:dyDescent="0.25">
      <c r="A196" s="80"/>
      <c r="B196" s="17"/>
      <c r="C196" s="22"/>
      <c r="D196" s="22">
        <v>7</v>
      </c>
      <c r="E196" s="118" t="s">
        <v>561</v>
      </c>
      <c r="F196" s="22"/>
      <c r="G196" s="83"/>
      <c r="H196" s="22"/>
      <c r="I196" s="22"/>
      <c r="J196" s="83"/>
      <c r="K196" s="23">
        <v>0</v>
      </c>
      <c r="L196" s="23"/>
      <c r="M196" s="23"/>
      <c r="N196" s="23"/>
      <c r="O196" s="23"/>
      <c r="P196" s="23"/>
    </row>
    <row r="197" spans="1:16" x14ac:dyDescent="0.25">
      <c r="A197" s="80"/>
      <c r="B197" s="17"/>
      <c r="C197" s="22"/>
      <c r="D197" s="22">
        <v>8</v>
      </c>
      <c r="E197" s="118" t="s">
        <v>450</v>
      </c>
      <c r="F197" s="22"/>
      <c r="G197" s="83"/>
      <c r="H197" s="22"/>
      <c r="I197" s="22"/>
      <c r="J197" s="83"/>
      <c r="K197" s="23">
        <v>250</v>
      </c>
      <c r="L197" s="23"/>
      <c r="M197" s="23"/>
      <c r="N197" s="23"/>
      <c r="O197" s="23"/>
      <c r="P197" s="23"/>
    </row>
    <row r="198" spans="1:16" x14ac:dyDescent="0.25">
      <c r="A198" s="80"/>
      <c r="B198" s="17"/>
      <c r="C198" s="22"/>
      <c r="D198" s="22">
        <v>9</v>
      </c>
      <c r="E198" s="118" t="s">
        <v>562</v>
      </c>
      <c r="F198" s="22"/>
      <c r="G198" s="83"/>
      <c r="H198" s="22"/>
      <c r="I198" s="22"/>
      <c r="J198" s="83"/>
      <c r="K198" s="23"/>
      <c r="L198" s="23">
        <v>2000</v>
      </c>
      <c r="M198" s="23"/>
      <c r="N198" s="23"/>
      <c r="O198" s="23"/>
      <c r="P198" s="23"/>
    </row>
    <row r="199" spans="1:16" x14ac:dyDescent="0.25">
      <c r="A199" s="80"/>
      <c r="B199" s="17"/>
      <c r="C199" s="22"/>
      <c r="D199" s="22">
        <v>10</v>
      </c>
      <c r="E199" s="118" t="s">
        <v>563</v>
      </c>
      <c r="F199" s="22"/>
      <c r="G199" s="83"/>
      <c r="H199" s="22"/>
      <c r="I199" s="22"/>
      <c r="J199" s="83"/>
      <c r="K199" s="23"/>
      <c r="L199" s="23">
        <v>3000</v>
      </c>
      <c r="M199" s="23"/>
      <c r="N199" s="23"/>
      <c r="O199" s="23"/>
      <c r="P199" s="23"/>
    </row>
    <row r="200" spans="1:16" ht="60" x14ac:dyDescent="0.25">
      <c r="A200" s="80"/>
      <c r="B200" s="17"/>
      <c r="C200" s="9" t="s">
        <v>136</v>
      </c>
      <c r="D200" s="9"/>
      <c r="E200" s="9" t="s">
        <v>261</v>
      </c>
      <c r="F200" s="9"/>
      <c r="G200" s="103" t="s">
        <v>565</v>
      </c>
      <c r="H200" s="9" t="s">
        <v>487</v>
      </c>
      <c r="I200" s="9"/>
      <c r="J200" s="9" t="s">
        <v>262</v>
      </c>
      <c r="K200" s="115">
        <v>13000</v>
      </c>
      <c r="L200" s="102">
        <f>SUM(L209:L210)</f>
        <v>12000</v>
      </c>
      <c r="M200" s="102"/>
      <c r="N200" s="102"/>
      <c r="O200" s="115"/>
      <c r="P200" s="102">
        <f>SUM(P209:P210)</f>
        <v>0</v>
      </c>
    </row>
    <row r="201" spans="1:16" x14ac:dyDescent="0.25">
      <c r="A201" s="80"/>
      <c r="B201" s="17"/>
      <c r="C201" s="22"/>
      <c r="D201" s="22">
        <v>1</v>
      </c>
      <c r="E201" s="118" t="s">
        <v>556</v>
      </c>
      <c r="F201" s="22"/>
      <c r="G201" s="83"/>
      <c r="H201" s="22"/>
      <c r="I201" s="22"/>
      <c r="J201" s="83"/>
      <c r="K201" s="23"/>
      <c r="L201" s="23"/>
      <c r="M201" s="23"/>
      <c r="N201" s="23"/>
      <c r="O201" s="23"/>
      <c r="P201" s="23"/>
    </row>
    <row r="202" spans="1:16" x14ac:dyDescent="0.25">
      <c r="A202" s="80"/>
      <c r="B202" s="17"/>
      <c r="C202" s="22"/>
      <c r="D202" s="22">
        <v>2</v>
      </c>
      <c r="E202" s="118" t="s">
        <v>557</v>
      </c>
      <c r="F202" s="22"/>
      <c r="G202" s="83"/>
      <c r="H202" s="22"/>
      <c r="I202" s="22"/>
      <c r="J202" s="83"/>
      <c r="K202" s="23"/>
      <c r="L202" s="23"/>
      <c r="M202" s="23"/>
      <c r="N202" s="23"/>
      <c r="O202" s="23"/>
      <c r="P202" s="23"/>
    </row>
    <row r="203" spans="1:16" x14ac:dyDescent="0.25">
      <c r="A203" s="80"/>
      <c r="B203" s="17"/>
      <c r="C203" s="22"/>
      <c r="D203" s="22">
        <v>3</v>
      </c>
      <c r="E203" s="118" t="s">
        <v>558</v>
      </c>
      <c r="F203" s="22"/>
      <c r="G203" s="83"/>
      <c r="H203" s="22"/>
      <c r="I203" s="22"/>
      <c r="J203" s="83"/>
      <c r="K203" s="23"/>
      <c r="L203" s="23"/>
      <c r="M203" s="23"/>
      <c r="N203" s="23"/>
      <c r="O203" s="23"/>
      <c r="P203" s="23"/>
    </row>
    <row r="204" spans="1:16" x14ac:dyDescent="0.25">
      <c r="A204" s="80"/>
      <c r="B204" s="17"/>
      <c r="C204" s="22"/>
      <c r="D204" s="22">
        <v>4</v>
      </c>
      <c r="E204" s="118" t="s">
        <v>559</v>
      </c>
      <c r="F204" s="22"/>
      <c r="G204" s="83"/>
      <c r="H204" s="22"/>
      <c r="I204" s="22"/>
      <c r="J204" s="83"/>
      <c r="K204" s="23"/>
      <c r="L204" s="23"/>
      <c r="M204" s="23"/>
      <c r="N204" s="23"/>
      <c r="O204" s="23"/>
      <c r="P204" s="23"/>
    </row>
    <row r="205" spans="1:16" x14ac:dyDescent="0.25">
      <c r="A205" s="80"/>
      <c r="B205" s="17"/>
      <c r="C205" s="22"/>
      <c r="D205" s="22">
        <v>5</v>
      </c>
      <c r="E205" s="118" t="s">
        <v>560</v>
      </c>
      <c r="F205" s="22"/>
      <c r="G205" s="83"/>
      <c r="H205" s="22"/>
      <c r="I205" s="22"/>
      <c r="J205" s="83"/>
      <c r="K205" s="23"/>
      <c r="L205" s="23"/>
      <c r="M205" s="23"/>
      <c r="N205" s="23"/>
      <c r="O205" s="23"/>
      <c r="P205" s="23"/>
    </row>
    <row r="206" spans="1:16" x14ac:dyDescent="0.25">
      <c r="A206" s="80"/>
      <c r="B206" s="17"/>
      <c r="C206" s="22"/>
      <c r="D206" s="22">
        <v>6</v>
      </c>
      <c r="E206" s="118" t="s">
        <v>564</v>
      </c>
      <c r="F206" s="22"/>
      <c r="G206" s="83"/>
      <c r="H206" s="22"/>
      <c r="I206" s="22"/>
      <c r="J206" s="83"/>
      <c r="K206" s="23"/>
      <c r="L206" s="23"/>
      <c r="M206" s="23"/>
      <c r="N206" s="23"/>
      <c r="O206" s="23"/>
      <c r="P206" s="23"/>
    </row>
    <row r="207" spans="1:16" x14ac:dyDescent="0.25">
      <c r="A207" s="80"/>
      <c r="B207" s="17"/>
      <c r="C207" s="22"/>
      <c r="D207" s="22">
        <v>7</v>
      </c>
      <c r="E207" s="118" t="s">
        <v>566</v>
      </c>
      <c r="F207" s="22"/>
      <c r="G207" s="83"/>
      <c r="H207" s="22"/>
      <c r="I207" s="22"/>
      <c r="J207" s="83"/>
      <c r="K207" s="23"/>
      <c r="L207" s="23"/>
      <c r="M207" s="23"/>
      <c r="N207" s="23"/>
      <c r="O207" s="23"/>
      <c r="P207" s="23"/>
    </row>
    <row r="208" spans="1:16" x14ac:dyDescent="0.25">
      <c r="A208" s="80"/>
      <c r="B208" s="17"/>
      <c r="C208" s="22"/>
      <c r="D208" s="22">
        <v>8</v>
      </c>
      <c r="E208" s="118" t="s">
        <v>450</v>
      </c>
      <c r="F208" s="22"/>
      <c r="G208" s="83"/>
      <c r="H208" s="22"/>
      <c r="I208" s="22"/>
      <c r="J208" s="83"/>
      <c r="K208" s="23"/>
      <c r="L208" s="23"/>
      <c r="M208" s="23"/>
      <c r="N208" s="23"/>
      <c r="O208" s="23"/>
      <c r="P208" s="23"/>
    </row>
    <row r="209" spans="1:16" x14ac:dyDescent="0.25">
      <c r="A209" s="80"/>
      <c r="B209" s="17"/>
      <c r="C209" s="22"/>
      <c r="D209" s="22">
        <v>9</v>
      </c>
      <c r="E209" s="118" t="s">
        <v>562</v>
      </c>
      <c r="F209" s="22"/>
      <c r="G209" s="83"/>
      <c r="H209" s="22"/>
      <c r="I209" s="22"/>
      <c r="J209" s="83"/>
      <c r="K209" s="23"/>
      <c r="L209" s="23">
        <v>6000</v>
      </c>
      <c r="M209" s="23"/>
      <c r="N209" s="23"/>
      <c r="O209" s="23"/>
      <c r="P209" s="23"/>
    </row>
    <row r="210" spans="1:16" x14ac:dyDescent="0.25">
      <c r="A210" s="80"/>
      <c r="B210" s="17"/>
      <c r="C210" s="22"/>
      <c r="D210" s="22">
        <v>10</v>
      </c>
      <c r="E210" s="118" t="s">
        <v>563</v>
      </c>
      <c r="F210" s="22"/>
      <c r="G210" s="83"/>
      <c r="H210" s="22"/>
      <c r="I210" s="22"/>
      <c r="J210" s="83"/>
      <c r="K210" s="23"/>
      <c r="L210" s="23">
        <v>6000</v>
      </c>
      <c r="M210" s="23"/>
      <c r="N210" s="23"/>
      <c r="O210" s="23"/>
      <c r="P210" s="23"/>
    </row>
    <row r="211" spans="1:16" ht="30" x14ac:dyDescent="0.25">
      <c r="A211" s="80"/>
      <c r="B211" s="17"/>
      <c r="C211" s="9" t="s">
        <v>139</v>
      </c>
      <c r="D211" s="9"/>
      <c r="E211" s="9" t="s">
        <v>263</v>
      </c>
      <c r="F211" s="9"/>
      <c r="G211" s="103" t="s">
        <v>567</v>
      </c>
      <c r="H211" s="9" t="s">
        <v>101</v>
      </c>
      <c r="I211" s="9"/>
      <c r="J211" s="9" t="s">
        <v>264</v>
      </c>
      <c r="K211" s="115">
        <v>5500</v>
      </c>
      <c r="L211" s="102"/>
      <c r="M211" s="102"/>
      <c r="N211" s="102"/>
      <c r="O211" s="115"/>
      <c r="P211" s="102"/>
    </row>
    <row r="212" spans="1:16" ht="60" x14ac:dyDescent="0.25">
      <c r="A212" s="80"/>
      <c r="B212" s="18" t="s">
        <v>46</v>
      </c>
      <c r="C212" s="20"/>
      <c r="D212" s="20"/>
      <c r="E212" s="18" t="s">
        <v>269</v>
      </c>
      <c r="F212" s="18" t="s">
        <v>270</v>
      </c>
      <c r="G212" s="84" t="s">
        <v>530</v>
      </c>
      <c r="H212" s="18"/>
      <c r="I212" s="18"/>
      <c r="J212" s="20"/>
      <c r="K212" s="68">
        <f>K213+K214+K219+K220+K231+K233+K248+K261+K262+K267+K272+K272</f>
        <v>62000</v>
      </c>
      <c r="L212" s="21">
        <f>SUM(L214:L267)</f>
        <v>0</v>
      </c>
      <c r="M212" s="21">
        <f>SUM(M214:M267)</f>
        <v>0</v>
      </c>
      <c r="N212" s="21">
        <f>SUM(N214:N267)</f>
        <v>0</v>
      </c>
      <c r="O212" s="68">
        <f>O213+O214+O219+O220+O231+O233+O248+O261+O262+O267+O272+O272</f>
        <v>32100</v>
      </c>
      <c r="P212" s="21">
        <f>SUM(P214:P267)</f>
        <v>0</v>
      </c>
    </row>
    <row r="213" spans="1:16" x14ac:dyDescent="0.25">
      <c r="A213" s="80"/>
      <c r="B213" s="22"/>
      <c r="C213" s="9" t="s">
        <v>26</v>
      </c>
      <c r="D213" s="9"/>
      <c r="E213" s="9" t="s">
        <v>271</v>
      </c>
      <c r="F213" s="9"/>
      <c r="G213" s="103"/>
      <c r="H213" s="9"/>
      <c r="I213" s="9"/>
      <c r="J213" s="9" t="s">
        <v>272</v>
      </c>
      <c r="K213" s="102">
        <v>0</v>
      </c>
      <c r="L213" s="102"/>
      <c r="M213" s="102"/>
      <c r="N213" s="102"/>
      <c r="O213" s="102">
        <v>500</v>
      </c>
      <c r="P213" s="102"/>
    </row>
    <row r="214" spans="1:16" ht="60" x14ac:dyDescent="0.25">
      <c r="A214" s="80"/>
      <c r="B214" s="17"/>
      <c r="C214" s="9" t="s">
        <v>34</v>
      </c>
      <c r="D214" s="9"/>
      <c r="E214" s="9" t="s">
        <v>273</v>
      </c>
      <c r="F214" s="9"/>
      <c r="G214" s="103" t="s">
        <v>568</v>
      </c>
      <c r="H214" s="9"/>
      <c r="I214" s="9"/>
      <c r="J214" s="9" t="s">
        <v>274</v>
      </c>
      <c r="K214" s="102">
        <f>SUM(K215:K218)</f>
        <v>1600</v>
      </c>
      <c r="L214" s="102"/>
      <c r="M214" s="102"/>
      <c r="N214" s="102"/>
      <c r="O214" s="102">
        <v>0</v>
      </c>
      <c r="P214" s="102"/>
    </row>
    <row r="215" spans="1:16" x14ac:dyDescent="0.25">
      <c r="A215" s="80"/>
      <c r="B215" s="17"/>
      <c r="C215" s="22"/>
      <c r="D215" s="22">
        <v>1</v>
      </c>
      <c r="E215" s="116" t="s">
        <v>569</v>
      </c>
      <c r="F215" s="22"/>
      <c r="G215" s="83"/>
      <c r="H215" s="22" t="s">
        <v>570</v>
      </c>
      <c r="I215" s="22" t="s">
        <v>571</v>
      </c>
      <c r="J215" s="22"/>
      <c r="K215" s="23"/>
      <c r="L215" s="23"/>
      <c r="M215" s="23"/>
      <c r="N215" s="23"/>
      <c r="O215" s="23"/>
      <c r="P215" s="23"/>
    </row>
    <row r="216" spans="1:16" x14ac:dyDescent="0.25">
      <c r="A216" s="80"/>
      <c r="B216" s="17"/>
      <c r="C216" s="22"/>
      <c r="D216" s="22"/>
      <c r="E216" s="120" t="s">
        <v>572</v>
      </c>
      <c r="F216" s="22"/>
      <c r="G216" s="83"/>
      <c r="H216" s="22"/>
      <c r="I216" s="22"/>
      <c r="J216" s="22"/>
      <c r="K216" s="23">
        <v>1000</v>
      </c>
      <c r="L216" s="23"/>
      <c r="M216" s="23"/>
      <c r="N216" s="23"/>
      <c r="O216" s="23"/>
      <c r="P216" s="23"/>
    </row>
    <row r="217" spans="1:16" x14ac:dyDescent="0.25">
      <c r="A217" s="80"/>
      <c r="B217" s="17"/>
      <c r="C217" s="22"/>
      <c r="D217" s="22"/>
      <c r="E217" s="120" t="s">
        <v>573</v>
      </c>
      <c r="F217" s="22"/>
      <c r="G217" s="83"/>
      <c r="H217" s="22"/>
      <c r="I217" s="22"/>
      <c r="J217" s="22"/>
      <c r="K217" s="23">
        <v>300</v>
      </c>
      <c r="L217" s="23"/>
      <c r="M217" s="23"/>
      <c r="N217" s="23"/>
      <c r="O217" s="23"/>
      <c r="P217" s="23"/>
    </row>
    <row r="218" spans="1:16" x14ac:dyDescent="0.25">
      <c r="A218" s="80"/>
      <c r="B218" s="17"/>
      <c r="C218" s="22"/>
      <c r="D218" s="22"/>
      <c r="E218" s="120" t="s">
        <v>574</v>
      </c>
      <c r="F218" s="22"/>
      <c r="G218" s="83"/>
      <c r="H218" s="22"/>
      <c r="I218" s="22"/>
      <c r="J218" s="22"/>
      <c r="K218" s="23">
        <v>300</v>
      </c>
      <c r="L218" s="23"/>
      <c r="M218" s="23"/>
      <c r="N218" s="23"/>
      <c r="O218" s="23"/>
      <c r="P218" s="23"/>
    </row>
    <row r="219" spans="1:16" ht="60" x14ac:dyDescent="0.25">
      <c r="A219" s="80"/>
      <c r="B219" s="17"/>
      <c r="C219" s="9" t="s">
        <v>38</v>
      </c>
      <c r="D219" s="9"/>
      <c r="E219" s="9" t="s">
        <v>275</v>
      </c>
      <c r="F219" s="9"/>
      <c r="G219" s="103" t="s">
        <v>568</v>
      </c>
      <c r="H219" s="9"/>
      <c r="I219" s="9"/>
      <c r="J219" s="9" t="s">
        <v>276</v>
      </c>
      <c r="K219" s="102">
        <v>0</v>
      </c>
      <c r="L219" s="102"/>
      <c r="M219" s="102"/>
      <c r="N219" s="102"/>
      <c r="O219" s="102">
        <v>0</v>
      </c>
      <c r="P219" s="102"/>
    </row>
    <row r="220" spans="1:16" ht="30" x14ac:dyDescent="0.25">
      <c r="A220" s="80"/>
      <c r="B220" s="17"/>
      <c r="C220" s="9" t="s">
        <v>42</v>
      </c>
      <c r="D220" s="9"/>
      <c r="E220" s="9" t="s">
        <v>277</v>
      </c>
      <c r="F220" s="9"/>
      <c r="G220" s="103" t="s">
        <v>575</v>
      </c>
      <c r="H220" s="9"/>
      <c r="I220" s="9"/>
      <c r="J220" s="9" t="s">
        <v>278</v>
      </c>
      <c r="K220" s="102">
        <f>SUM(K221:K230)</f>
        <v>4500</v>
      </c>
      <c r="L220" s="102"/>
      <c r="M220" s="102"/>
      <c r="N220" s="102"/>
      <c r="O220" s="102">
        <v>6900</v>
      </c>
      <c r="P220" s="102"/>
    </row>
    <row r="221" spans="1:16" x14ac:dyDescent="0.25">
      <c r="A221" s="80"/>
      <c r="B221" s="17"/>
      <c r="C221" s="22"/>
      <c r="D221" s="22">
        <v>1</v>
      </c>
      <c r="E221" s="118" t="s">
        <v>576</v>
      </c>
      <c r="F221" s="22"/>
      <c r="G221" s="83"/>
      <c r="H221" s="22"/>
      <c r="I221" s="22"/>
      <c r="J221" s="83"/>
      <c r="K221" s="23">
        <v>2000</v>
      </c>
      <c r="L221" s="23"/>
      <c r="M221" s="23"/>
      <c r="N221" s="23"/>
      <c r="O221" s="23"/>
      <c r="P221" s="23"/>
    </row>
    <row r="222" spans="1:16" x14ac:dyDescent="0.25">
      <c r="A222" s="80"/>
      <c r="B222" s="17"/>
      <c r="C222" s="22"/>
      <c r="D222" s="22">
        <v>2</v>
      </c>
      <c r="E222" s="119" t="s">
        <v>577</v>
      </c>
      <c r="F222" s="22"/>
      <c r="G222" s="83"/>
      <c r="H222" s="22"/>
      <c r="I222" s="22"/>
      <c r="J222" s="83"/>
      <c r="K222" s="23"/>
      <c r="L222" s="23"/>
      <c r="M222" s="23"/>
      <c r="N222" s="23"/>
      <c r="O222" s="23"/>
      <c r="P222" s="23"/>
    </row>
    <row r="223" spans="1:16" x14ac:dyDescent="0.25">
      <c r="A223" s="80"/>
      <c r="B223" s="17"/>
      <c r="C223" s="22"/>
      <c r="D223" s="22"/>
      <c r="E223" s="120" t="s">
        <v>578</v>
      </c>
      <c r="F223" s="22"/>
      <c r="G223" s="83"/>
      <c r="H223" s="22"/>
      <c r="I223" s="22"/>
      <c r="J223" s="83"/>
      <c r="K223" s="23">
        <v>300</v>
      </c>
      <c r="L223" s="23"/>
      <c r="M223" s="23"/>
      <c r="N223" s="23"/>
      <c r="O223" s="23"/>
      <c r="P223" s="23"/>
    </row>
    <row r="224" spans="1:16" x14ac:dyDescent="0.25">
      <c r="A224" s="80"/>
      <c r="B224" s="17"/>
      <c r="C224" s="22"/>
      <c r="D224" s="22"/>
      <c r="E224" s="120" t="s">
        <v>579</v>
      </c>
      <c r="F224" s="22"/>
      <c r="G224" s="83"/>
      <c r="H224" s="22"/>
      <c r="I224" s="22"/>
      <c r="J224" s="83"/>
      <c r="K224" s="23">
        <v>500</v>
      </c>
      <c r="L224" s="23"/>
      <c r="M224" s="23"/>
      <c r="N224" s="23"/>
      <c r="O224" s="23"/>
      <c r="P224" s="23"/>
    </row>
    <row r="225" spans="1:16" x14ac:dyDescent="0.25">
      <c r="A225" s="80"/>
      <c r="B225" s="17"/>
      <c r="C225" s="22"/>
      <c r="D225" s="22"/>
      <c r="E225" s="118" t="s">
        <v>580</v>
      </c>
      <c r="F225" s="22"/>
      <c r="G225" s="83"/>
      <c r="H225" s="22"/>
      <c r="I225" s="22"/>
      <c r="J225" s="83"/>
      <c r="K225" s="23">
        <v>400</v>
      </c>
      <c r="L225" s="23"/>
      <c r="M225" s="23"/>
      <c r="N225" s="23"/>
      <c r="O225" s="23"/>
      <c r="P225" s="23"/>
    </row>
    <row r="226" spans="1:16" x14ac:dyDescent="0.25">
      <c r="A226" s="80"/>
      <c r="B226" s="17"/>
      <c r="C226" s="22"/>
      <c r="D226" s="22">
        <v>3</v>
      </c>
      <c r="E226" s="119" t="s">
        <v>581</v>
      </c>
      <c r="F226" s="22"/>
      <c r="G226" s="83"/>
      <c r="H226" s="22"/>
      <c r="I226" s="22"/>
      <c r="J226" s="83"/>
      <c r="K226" s="23"/>
      <c r="L226" s="23"/>
      <c r="M226" s="23"/>
      <c r="N226" s="23"/>
      <c r="O226" s="23"/>
      <c r="P226" s="23"/>
    </row>
    <row r="227" spans="1:16" x14ac:dyDescent="0.25">
      <c r="A227" s="80"/>
      <c r="B227" s="17"/>
      <c r="C227" s="22"/>
      <c r="D227" s="22"/>
      <c r="E227" s="120" t="s">
        <v>582</v>
      </c>
      <c r="F227" s="22"/>
      <c r="G227" s="83"/>
      <c r="H227" s="22"/>
      <c r="I227" s="22"/>
      <c r="J227" s="83"/>
      <c r="K227" s="23">
        <v>450</v>
      </c>
      <c r="L227" s="23"/>
      <c r="M227" s="23"/>
      <c r="N227" s="23"/>
      <c r="O227" s="23"/>
      <c r="P227" s="23"/>
    </row>
    <row r="228" spans="1:16" x14ac:dyDescent="0.25">
      <c r="A228" s="80"/>
      <c r="B228" s="17"/>
      <c r="C228" s="22"/>
      <c r="D228" s="22"/>
      <c r="E228" s="120" t="s">
        <v>573</v>
      </c>
      <c r="F228" s="22"/>
      <c r="G228" s="83"/>
      <c r="H228" s="22"/>
      <c r="I228" s="22"/>
      <c r="J228" s="83"/>
      <c r="K228" s="23">
        <v>350</v>
      </c>
      <c r="L228" s="23"/>
      <c r="M228" s="23"/>
      <c r="N228" s="23"/>
      <c r="O228" s="23"/>
      <c r="P228" s="23"/>
    </row>
    <row r="229" spans="1:16" x14ac:dyDescent="0.25">
      <c r="A229" s="80"/>
      <c r="B229" s="17"/>
      <c r="C229" s="22"/>
      <c r="D229" s="22"/>
      <c r="E229" s="120" t="s">
        <v>574</v>
      </c>
      <c r="F229" s="22"/>
      <c r="G229" s="83"/>
      <c r="H229" s="22"/>
      <c r="I229" s="22"/>
      <c r="J229" s="83"/>
      <c r="K229" s="23">
        <v>200</v>
      </c>
      <c r="L229" s="23"/>
      <c r="M229" s="23"/>
      <c r="N229" s="23"/>
      <c r="O229" s="23"/>
      <c r="P229" s="23"/>
    </row>
    <row r="230" spans="1:16" x14ac:dyDescent="0.25">
      <c r="A230" s="80"/>
      <c r="B230" s="17"/>
      <c r="C230" s="22"/>
      <c r="D230" s="22">
        <v>4</v>
      </c>
      <c r="E230" s="118" t="s">
        <v>583</v>
      </c>
      <c r="F230" s="22"/>
      <c r="G230" s="83"/>
      <c r="H230" s="22"/>
      <c r="I230" s="22"/>
      <c r="J230" s="83"/>
      <c r="K230" s="23">
        <v>300</v>
      </c>
      <c r="L230" s="23"/>
      <c r="M230" s="23"/>
      <c r="N230" s="23"/>
      <c r="O230" s="23"/>
      <c r="P230" s="23"/>
    </row>
    <row r="231" spans="1:16" ht="30" x14ac:dyDescent="0.25">
      <c r="A231" s="80"/>
      <c r="B231" s="17"/>
      <c r="C231" s="9" t="s">
        <v>133</v>
      </c>
      <c r="D231" s="9"/>
      <c r="E231" s="9" t="s">
        <v>279</v>
      </c>
      <c r="F231" s="9"/>
      <c r="G231" s="103" t="s">
        <v>584</v>
      </c>
      <c r="H231" s="9"/>
      <c r="I231" s="9"/>
      <c r="J231" s="9" t="s">
        <v>280</v>
      </c>
      <c r="K231" s="115">
        <f>SUM(K232)</f>
        <v>6600</v>
      </c>
      <c r="L231" s="102"/>
      <c r="M231" s="102"/>
      <c r="N231" s="102"/>
      <c r="O231" s="115"/>
      <c r="P231" s="102"/>
    </row>
    <row r="232" spans="1:16" x14ac:dyDescent="0.25">
      <c r="A232" s="80"/>
      <c r="B232" s="17"/>
      <c r="C232" s="22"/>
      <c r="D232" s="22"/>
      <c r="E232" s="116" t="s">
        <v>585</v>
      </c>
      <c r="F232" s="22"/>
      <c r="G232" s="83"/>
      <c r="H232" s="22"/>
      <c r="I232" s="22"/>
      <c r="J232" s="22"/>
      <c r="K232" s="69">
        <v>6600</v>
      </c>
      <c r="L232" s="23"/>
      <c r="M232" s="23"/>
      <c r="N232" s="23"/>
      <c r="O232" s="69"/>
      <c r="P232" s="23"/>
    </row>
    <row r="233" spans="1:16" ht="30" x14ac:dyDescent="0.25">
      <c r="A233" s="80"/>
      <c r="B233" s="17"/>
      <c r="C233" s="9" t="s">
        <v>136</v>
      </c>
      <c r="D233" s="9"/>
      <c r="E233" s="9" t="s">
        <v>281</v>
      </c>
      <c r="F233" s="9"/>
      <c r="G233" s="103" t="s">
        <v>575</v>
      </c>
      <c r="H233" s="9"/>
      <c r="I233" s="9"/>
      <c r="J233" s="9" t="s">
        <v>282</v>
      </c>
      <c r="K233" s="115">
        <f>SUM(K234:K247)</f>
        <v>16200</v>
      </c>
      <c r="L233" s="102"/>
      <c r="M233" s="102"/>
      <c r="N233" s="102"/>
      <c r="O233" s="115">
        <v>14700</v>
      </c>
      <c r="P233" s="102"/>
    </row>
    <row r="234" spans="1:16" x14ac:dyDescent="0.25">
      <c r="A234" s="80"/>
      <c r="B234" s="17"/>
      <c r="C234" s="22"/>
      <c r="D234" s="22">
        <v>1</v>
      </c>
      <c r="E234" s="121" t="s">
        <v>586</v>
      </c>
      <c r="F234" s="22"/>
      <c r="G234" s="83"/>
      <c r="H234" s="22"/>
      <c r="I234" s="22"/>
      <c r="J234" s="83"/>
      <c r="K234" s="23"/>
      <c r="L234" s="23"/>
      <c r="M234" s="23"/>
      <c r="N234" s="23"/>
      <c r="O234" s="23"/>
      <c r="P234" s="23"/>
    </row>
    <row r="235" spans="1:16" x14ac:dyDescent="0.25">
      <c r="A235" s="80"/>
      <c r="B235" s="17"/>
      <c r="C235" s="22"/>
      <c r="D235" s="22"/>
      <c r="E235" s="122" t="s">
        <v>587</v>
      </c>
      <c r="F235" s="22"/>
      <c r="G235" s="83"/>
      <c r="H235" s="22"/>
      <c r="I235" s="22"/>
      <c r="J235" s="83"/>
      <c r="K235" s="23">
        <v>1225</v>
      </c>
      <c r="L235" s="23"/>
      <c r="M235" s="23"/>
      <c r="N235" s="23"/>
      <c r="O235" s="23"/>
      <c r="P235" s="23"/>
    </row>
    <row r="236" spans="1:16" x14ac:dyDescent="0.25">
      <c r="A236" s="80"/>
      <c r="B236" s="17"/>
      <c r="C236" s="22"/>
      <c r="D236" s="22"/>
      <c r="E236" s="122" t="s">
        <v>588</v>
      </c>
      <c r="F236" s="22"/>
      <c r="G236" s="83"/>
      <c r="H236" s="22"/>
      <c r="I236" s="22"/>
      <c r="J236" s="83"/>
      <c r="K236" s="23">
        <v>2000</v>
      </c>
      <c r="L236" s="23"/>
      <c r="M236" s="23"/>
      <c r="N236" s="23"/>
      <c r="O236" s="23"/>
      <c r="P236" s="23"/>
    </row>
    <row r="237" spans="1:16" x14ac:dyDescent="0.25">
      <c r="A237" s="80"/>
      <c r="B237" s="17"/>
      <c r="C237" s="22"/>
      <c r="D237" s="22"/>
      <c r="E237" s="122" t="s">
        <v>450</v>
      </c>
      <c r="F237" s="22"/>
      <c r="G237" s="83"/>
      <c r="H237" s="22"/>
      <c r="I237" s="22"/>
      <c r="J237" s="83"/>
      <c r="K237" s="23">
        <v>375</v>
      </c>
      <c r="L237" s="23"/>
      <c r="M237" s="23"/>
      <c r="N237" s="23"/>
      <c r="O237" s="23"/>
      <c r="P237" s="23"/>
    </row>
    <row r="238" spans="1:16" x14ac:dyDescent="0.25">
      <c r="A238" s="80"/>
      <c r="B238" s="17"/>
      <c r="C238" s="22"/>
      <c r="D238" s="22">
        <v>2</v>
      </c>
      <c r="E238" s="121" t="s">
        <v>589</v>
      </c>
      <c r="F238" s="22"/>
      <c r="G238" s="83"/>
      <c r="H238" s="22"/>
      <c r="I238" s="22"/>
      <c r="J238" s="83"/>
      <c r="K238" s="23"/>
      <c r="L238" s="23"/>
      <c r="M238" s="23"/>
      <c r="N238" s="23"/>
      <c r="O238" s="23"/>
      <c r="P238" s="23"/>
    </row>
    <row r="239" spans="1:16" x14ac:dyDescent="0.25">
      <c r="A239" s="80"/>
      <c r="B239" s="17"/>
      <c r="C239" s="22"/>
      <c r="D239" s="22"/>
      <c r="E239" s="122" t="s">
        <v>587</v>
      </c>
      <c r="F239" s="22"/>
      <c r="G239" s="83"/>
      <c r="H239" s="22"/>
      <c r="I239" s="22"/>
      <c r="J239" s="83"/>
      <c r="K239" s="23">
        <v>1000</v>
      </c>
      <c r="L239" s="23"/>
      <c r="M239" s="23"/>
      <c r="N239" s="23"/>
      <c r="O239" s="23"/>
      <c r="P239" s="23"/>
    </row>
    <row r="240" spans="1:16" x14ac:dyDescent="0.25">
      <c r="A240" s="80"/>
      <c r="B240" s="17"/>
      <c r="C240" s="22"/>
      <c r="D240" s="22"/>
      <c r="E240" s="122" t="s">
        <v>588</v>
      </c>
      <c r="F240" s="22"/>
      <c r="G240" s="83"/>
      <c r="H240" s="22"/>
      <c r="I240" s="22"/>
      <c r="J240" s="83"/>
      <c r="K240" s="23">
        <v>2425</v>
      </c>
      <c r="L240" s="23"/>
      <c r="M240" s="23"/>
      <c r="N240" s="23"/>
      <c r="O240" s="23"/>
      <c r="P240" s="23"/>
    </row>
    <row r="241" spans="1:16" x14ac:dyDescent="0.25">
      <c r="A241" s="80"/>
      <c r="B241" s="17"/>
      <c r="C241" s="22"/>
      <c r="D241" s="22"/>
      <c r="E241" s="122" t="s">
        <v>450</v>
      </c>
      <c r="F241" s="22"/>
      <c r="G241" s="83"/>
      <c r="H241" s="22"/>
      <c r="I241" s="22"/>
      <c r="J241" s="83"/>
      <c r="K241" s="23">
        <v>875</v>
      </c>
      <c r="L241" s="23"/>
      <c r="M241" s="23"/>
      <c r="N241" s="23"/>
      <c r="O241" s="23"/>
      <c r="P241" s="23"/>
    </row>
    <row r="242" spans="1:16" x14ac:dyDescent="0.25">
      <c r="A242" s="80"/>
      <c r="B242" s="17"/>
      <c r="C242" s="22"/>
      <c r="D242" s="22">
        <v>3</v>
      </c>
      <c r="E242" s="121" t="s">
        <v>590</v>
      </c>
      <c r="F242" s="22"/>
      <c r="G242" s="83"/>
      <c r="H242" s="22"/>
      <c r="I242" s="22"/>
      <c r="J242" s="83"/>
      <c r="K242" s="23"/>
      <c r="L242" s="23"/>
      <c r="M242" s="23"/>
      <c r="N242" s="23"/>
      <c r="O242" s="23"/>
      <c r="P242" s="23"/>
    </row>
    <row r="243" spans="1:16" x14ac:dyDescent="0.25">
      <c r="A243" s="80"/>
      <c r="B243" s="17"/>
      <c r="C243" s="22"/>
      <c r="D243" s="22"/>
      <c r="E243" s="122" t="s">
        <v>587</v>
      </c>
      <c r="F243" s="22"/>
      <c r="G243" s="83"/>
      <c r="H243" s="22"/>
      <c r="I243" s="22"/>
      <c r="J243" s="83"/>
      <c r="K243" s="23">
        <v>2000</v>
      </c>
      <c r="L243" s="23"/>
      <c r="M243" s="23"/>
      <c r="N243" s="23"/>
      <c r="O243" s="23"/>
      <c r="P243" s="23"/>
    </row>
    <row r="244" spans="1:16" x14ac:dyDescent="0.25">
      <c r="A244" s="80"/>
      <c r="B244" s="17"/>
      <c r="C244" s="22"/>
      <c r="D244" s="22"/>
      <c r="E244" s="122" t="s">
        <v>591</v>
      </c>
      <c r="F244" s="22"/>
      <c r="G244" s="83"/>
      <c r="H244" s="22"/>
      <c r="I244" s="22"/>
      <c r="J244" s="83"/>
      <c r="K244" s="23">
        <v>3300</v>
      </c>
      <c r="L244" s="23"/>
      <c r="M244" s="23"/>
      <c r="N244" s="23"/>
      <c r="O244" s="23"/>
      <c r="P244" s="23"/>
    </row>
    <row r="245" spans="1:16" x14ac:dyDescent="0.25">
      <c r="A245" s="80"/>
      <c r="B245" s="17"/>
      <c r="C245" s="22"/>
      <c r="D245" s="22"/>
      <c r="E245" s="122" t="s">
        <v>450</v>
      </c>
      <c r="F245" s="22"/>
      <c r="G245" s="83"/>
      <c r="H245" s="22"/>
      <c r="I245" s="22"/>
      <c r="J245" s="83"/>
      <c r="K245" s="23">
        <v>500</v>
      </c>
      <c r="L245" s="23"/>
      <c r="M245" s="23"/>
      <c r="N245" s="23"/>
      <c r="O245" s="23"/>
      <c r="P245" s="23"/>
    </row>
    <row r="246" spans="1:16" x14ac:dyDescent="0.25">
      <c r="A246" s="80"/>
      <c r="B246" s="17"/>
      <c r="C246" s="22"/>
      <c r="D246" s="22">
        <v>4</v>
      </c>
      <c r="E246" s="121" t="s">
        <v>592</v>
      </c>
      <c r="F246" s="22"/>
      <c r="G246" s="83"/>
      <c r="H246" s="22"/>
      <c r="I246" s="22"/>
      <c r="J246" s="83"/>
      <c r="K246" s="23"/>
      <c r="L246" s="23"/>
      <c r="M246" s="23"/>
      <c r="N246" s="23"/>
      <c r="O246" s="23"/>
      <c r="P246" s="23"/>
    </row>
    <row r="247" spans="1:16" x14ac:dyDescent="0.25">
      <c r="A247" s="80"/>
      <c r="B247" s="17"/>
      <c r="C247" s="22"/>
      <c r="D247" s="22"/>
      <c r="E247" s="114" t="s">
        <v>593</v>
      </c>
      <c r="F247" s="22"/>
      <c r="G247" s="83"/>
      <c r="H247" s="22"/>
      <c r="I247" s="22"/>
      <c r="J247" s="83"/>
      <c r="K247" s="23">
        <v>2500</v>
      </c>
      <c r="L247" s="23"/>
      <c r="M247" s="23"/>
      <c r="N247" s="23"/>
      <c r="O247" s="23"/>
      <c r="P247" s="23"/>
    </row>
    <row r="248" spans="1:16" ht="30" x14ac:dyDescent="0.25">
      <c r="A248" s="80"/>
      <c r="B248" s="17"/>
      <c r="C248" s="9" t="s">
        <v>139</v>
      </c>
      <c r="D248" s="9"/>
      <c r="E248" s="9" t="s">
        <v>283</v>
      </c>
      <c r="F248" s="9"/>
      <c r="G248" s="103" t="s">
        <v>584</v>
      </c>
      <c r="H248" s="9"/>
      <c r="I248" s="9"/>
      <c r="J248" s="9" t="s">
        <v>284</v>
      </c>
      <c r="K248" s="115">
        <f>SUM(K249:K260)</f>
        <v>30000</v>
      </c>
      <c r="L248" s="102"/>
      <c r="M248" s="102"/>
      <c r="N248" s="102"/>
      <c r="O248" s="115"/>
      <c r="P248" s="102"/>
    </row>
    <row r="249" spans="1:16" x14ac:dyDescent="0.25">
      <c r="A249" s="80"/>
      <c r="B249" s="17"/>
      <c r="C249" s="22"/>
      <c r="D249" s="22"/>
      <c r="E249" s="266" t="s">
        <v>594</v>
      </c>
      <c r="F249" s="22"/>
      <c r="G249" s="83"/>
      <c r="H249" s="22"/>
      <c r="I249" s="22"/>
      <c r="J249" s="22"/>
      <c r="K249" s="69">
        <v>1400</v>
      </c>
      <c r="L249" s="23"/>
      <c r="M249" s="23"/>
      <c r="N249" s="23"/>
      <c r="O249" s="69"/>
      <c r="P249" s="23"/>
    </row>
    <row r="250" spans="1:16" s="126" customFormat="1" x14ac:dyDescent="0.25">
      <c r="A250" s="124"/>
      <c r="B250" s="106"/>
      <c r="C250" s="107"/>
      <c r="D250" s="107"/>
      <c r="E250" s="266" t="s">
        <v>595</v>
      </c>
      <c r="F250" s="107"/>
      <c r="G250" s="228"/>
      <c r="H250" s="107"/>
      <c r="I250" s="107"/>
      <c r="J250" s="107"/>
      <c r="K250" s="69">
        <v>1400</v>
      </c>
      <c r="L250" s="125"/>
      <c r="M250" s="125"/>
      <c r="N250" s="125"/>
      <c r="O250" s="69"/>
      <c r="P250" s="125"/>
    </row>
    <row r="251" spans="1:16" s="126" customFormat="1" x14ac:dyDescent="0.25">
      <c r="A251" s="124"/>
      <c r="B251" s="106"/>
      <c r="C251" s="107"/>
      <c r="D251" s="107"/>
      <c r="E251" s="266" t="s">
        <v>596</v>
      </c>
      <c r="F251" s="107"/>
      <c r="G251" s="228"/>
      <c r="H251" s="107"/>
      <c r="I251" s="107"/>
      <c r="J251" s="107"/>
      <c r="K251" s="69">
        <v>2600</v>
      </c>
      <c r="L251" s="125"/>
      <c r="M251" s="125"/>
      <c r="N251" s="125"/>
      <c r="O251" s="69"/>
      <c r="P251" s="125"/>
    </row>
    <row r="252" spans="1:16" s="126" customFormat="1" x14ac:dyDescent="0.25">
      <c r="A252" s="124"/>
      <c r="B252" s="106"/>
      <c r="C252" s="107"/>
      <c r="D252" s="107"/>
      <c r="E252" s="266" t="s">
        <v>597</v>
      </c>
      <c r="F252" s="107"/>
      <c r="G252" s="228"/>
      <c r="H252" s="107"/>
      <c r="I252" s="107"/>
      <c r="J252" s="107"/>
      <c r="K252" s="69">
        <v>2600</v>
      </c>
      <c r="L252" s="125"/>
      <c r="M252" s="125"/>
      <c r="N252" s="125"/>
      <c r="O252" s="69"/>
      <c r="P252" s="125"/>
    </row>
    <row r="253" spans="1:16" s="126" customFormat="1" x14ac:dyDescent="0.25">
      <c r="A253" s="124"/>
      <c r="B253" s="106"/>
      <c r="C253" s="107"/>
      <c r="D253" s="107"/>
      <c r="E253" s="266" t="s">
        <v>598</v>
      </c>
      <c r="F253" s="107"/>
      <c r="G253" s="228"/>
      <c r="H253" s="107"/>
      <c r="I253" s="107"/>
      <c r="J253" s="107"/>
      <c r="K253" s="69">
        <v>2600</v>
      </c>
      <c r="L253" s="125"/>
      <c r="M253" s="125"/>
      <c r="N253" s="125"/>
      <c r="O253" s="69"/>
      <c r="P253" s="125"/>
    </row>
    <row r="254" spans="1:16" s="126" customFormat="1" x14ac:dyDescent="0.25">
      <c r="A254" s="124"/>
      <c r="B254" s="106"/>
      <c r="C254" s="107"/>
      <c r="D254" s="107"/>
      <c r="E254" s="266" t="s">
        <v>599</v>
      </c>
      <c r="F254" s="107"/>
      <c r="G254" s="228"/>
      <c r="H254" s="107"/>
      <c r="I254" s="107"/>
      <c r="J254" s="107"/>
      <c r="K254" s="69">
        <v>2600</v>
      </c>
      <c r="L254" s="125"/>
      <c r="M254" s="125"/>
      <c r="N254" s="125"/>
      <c r="O254" s="69"/>
      <c r="P254" s="125"/>
    </row>
    <row r="255" spans="1:16" s="126" customFormat="1" x14ac:dyDescent="0.25">
      <c r="A255" s="124"/>
      <c r="B255" s="106"/>
      <c r="C255" s="107"/>
      <c r="D255" s="107"/>
      <c r="E255" s="266" t="s">
        <v>600</v>
      </c>
      <c r="F255" s="107"/>
      <c r="G255" s="228"/>
      <c r="H255" s="107"/>
      <c r="I255" s="107"/>
      <c r="J255" s="107"/>
      <c r="K255" s="69">
        <v>2600</v>
      </c>
      <c r="L255" s="125"/>
      <c r="M255" s="125"/>
      <c r="N255" s="125"/>
      <c r="O255" s="69"/>
      <c r="P255" s="125"/>
    </row>
    <row r="256" spans="1:16" s="126" customFormat="1" x14ac:dyDescent="0.25">
      <c r="A256" s="124"/>
      <c r="B256" s="106"/>
      <c r="C256" s="107"/>
      <c r="D256" s="107"/>
      <c r="E256" s="107" t="s">
        <v>601</v>
      </c>
      <c r="F256" s="107"/>
      <c r="G256" s="228"/>
      <c r="H256" s="107"/>
      <c r="I256" s="107"/>
      <c r="J256" s="107"/>
      <c r="K256" s="69">
        <v>2600</v>
      </c>
      <c r="L256" s="125"/>
      <c r="M256" s="125"/>
      <c r="N256" s="125"/>
      <c r="O256" s="69"/>
      <c r="P256" s="125"/>
    </row>
    <row r="257" spans="1:16" s="126" customFormat="1" x14ac:dyDescent="0.25">
      <c r="A257" s="124"/>
      <c r="B257" s="106"/>
      <c r="C257" s="107"/>
      <c r="D257" s="107"/>
      <c r="E257" s="107" t="s">
        <v>602</v>
      </c>
      <c r="F257" s="107"/>
      <c r="G257" s="228"/>
      <c r="H257" s="107"/>
      <c r="I257" s="107"/>
      <c r="J257" s="107"/>
      <c r="K257" s="69">
        <v>2600</v>
      </c>
      <c r="L257" s="125"/>
      <c r="M257" s="125"/>
      <c r="N257" s="125"/>
      <c r="O257" s="69"/>
      <c r="P257" s="125"/>
    </row>
    <row r="258" spans="1:16" x14ac:dyDescent="0.25">
      <c r="A258" s="80"/>
      <c r="B258" s="17"/>
      <c r="C258" s="22"/>
      <c r="D258" s="22"/>
      <c r="E258" s="118" t="s">
        <v>603</v>
      </c>
      <c r="F258" s="22"/>
      <c r="G258" s="83"/>
      <c r="H258" s="22"/>
      <c r="I258" s="22"/>
      <c r="J258" s="22"/>
      <c r="K258" s="69">
        <v>1500</v>
      </c>
      <c r="L258" s="23"/>
      <c r="M258" s="23"/>
      <c r="N258" s="23"/>
      <c r="O258" s="69"/>
      <c r="P258" s="23"/>
    </row>
    <row r="259" spans="1:16" ht="30" x14ac:dyDescent="0.25">
      <c r="A259" s="80"/>
      <c r="B259" s="17"/>
      <c r="C259" s="22"/>
      <c r="D259" s="22"/>
      <c r="E259" s="127" t="s">
        <v>604</v>
      </c>
      <c r="F259" s="22"/>
      <c r="G259" s="83"/>
      <c r="H259" s="22"/>
      <c r="I259" s="22"/>
      <c r="J259" s="22"/>
      <c r="K259" s="69">
        <v>3000</v>
      </c>
      <c r="L259" s="23"/>
      <c r="M259" s="23"/>
      <c r="N259" s="23"/>
      <c r="O259" s="69"/>
      <c r="P259" s="23"/>
    </row>
    <row r="260" spans="1:16" ht="30" x14ac:dyDescent="0.25">
      <c r="A260" s="80"/>
      <c r="B260" s="17"/>
      <c r="C260" s="22"/>
      <c r="D260" s="22"/>
      <c r="E260" s="127" t="s">
        <v>605</v>
      </c>
      <c r="F260" s="22"/>
      <c r="G260" s="83"/>
      <c r="H260" s="22"/>
      <c r="I260" s="22"/>
      <c r="J260" s="22"/>
      <c r="K260" s="69">
        <v>4500</v>
      </c>
      <c r="L260" s="23"/>
      <c r="M260" s="23"/>
      <c r="N260" s="23"/>
      <c r="O260" s="69"/>
      <c r="P260" s="23"/>
    </row>
    <row r="261" spans="1:16" x14ac:dyDescent="0.25">
      <c r="A261" s="80"/>
      <c r="B261" s="17"/>
      <c r="C261" s="9" t="s">
        <v>142</v>
      </c>
      <c r="D261" s="9"/>
      <c r="E261" s="9" t="s">
        <v>285</v>
      </c>
      <c r="F261" s="9"/>
      <c r="G261" s="103"/>
      <c r="H261" s="9"/>
      <c r="I261" s="9"/>
      <c r="J261" s="9" t="s">
        <v>286</v>
      </c>
      <c r="K261" s="115">
        <v>0</v>
      </c>
      <c r="L261" s="102"/>
      <c r="M261" s="102"/>
      <c r="N261" s="102"/>
      <c r="O261" s="115">
        <v>10000</v>
      </c>
      <c r="P261" s="102"/>
    </row>
    <row r="262" spans="1:16" x14ac:dyDescent="0.25">
      <c r="A262" s="80"/>
      <c r="B262" s="17"/>
      <c r="C262" s="9" t="s">
        <v>142</v>
      </c>
      <c r="D262" s="9"/>
      <c r="E262" s="9" t="s">
        <v>606</v>
      </c>
      <c r="F262" s="9"/>
      <c r="G262" s="103"/>
      <c r="H262" s="9"/>
      <c r="I262" s="9"/>
      <c r="J262" s="9" t="s">
        <v>288</v>
      </c>
      <c r="K262" s="115">
        <f>SUM(K263:K266)</f>
        <v>1550</v>
      </c>
      <c r="L262" s="102"/>
      <c r="M262" s="102"/>
      <c r="N262" s="102"/>
      <c r="O262" s="115"/>
      <c r="P262" s="102"/>
    </row>
    <row r="263" spans="1:16" x14ac:dyDescent="0.25">
      <c r="A263" s="80"/>
      <c r="B263" s="17"/>
      <c r="C263" s="22"/>
      <c r="D263" s="22">
        <v>1</v>
      </c>
      <c r="E263" s="107" t="s">
        <v>607</v>
      </c>
      <c r="F263" s="22"/>
      <c r="G263" s="83"/>
      <c r="H263" s="22"/>
      <c r="I263" s="22"/>
      <c r="J263" s="22"/>
      <c r="K263" s="69">
        <v>400</v>
      </c>
      <c r="L263" s="23"/>
      <c r="M263" s="23"/>
      <c r="N263" s="23"/>
      <c r="O263" s="69"/>
      <c r="P263" s="23"/>
    </row>
    <row r="264" spans="1:16" x14ac:dyDescent="0.25">
      <c r="A264" s="80"/>
      <c r="B264" s="17"/>
      <c r="C264" s="22"/>
      <c r="D264" s="22">
        <v>2</v>
      </c>
      <c r="E264" s="107" t="s">
        <v>608</v>
      </c>
      <c r="F264" s="22"/>
      <c r="G264" s="83"/>
      <c r="H264" s="22"/>
      <c r="I264" s="22"/>
      <c r="J264" s="22"/>
      <c r="K264" s="69">
        <v>400</v>
      </c>
      <c r="L264" s="23"/>
      <c r="M264" s="23"/>
      <c r="N264" s="23"/>
      <c r="O264" s="69"/>
      <c r="P264" s="23"/>
    </row>
    <row r="265" spans="1:16" x14ac:dyDescent="0.25">
      <c r="A265" s="80"/>
      <c r="B265" s="17"/>
      <c r="C265" s="22"/>
      <c r="D265" s="22">
        <v>3</v>
      </c>
      <c r="E265" s="107" t="s">
        <v>609</v>
      </c>
      <c r="F265" s="22"/>
      <c r="G265" s="83"/>
      <c r="H265" s="22"/>
      <c r="I265" s="22"/>
      <c r="J265" s="22"/>
      <c r="K265" s="69">
        <v>400</v>
      </c>
      <c r="L265" s="23"/>
      <c r="M265" s="23"/>
      <c r="N265" s="23"/>
      <c r="O265" s="69"/>
      <c r="P265" s="23"/>
    </row>
    <row r="266" spans="1:16" x14ac:dyDescent="0.25">
      <c r="A266" s="80"/>
      <c r="B266" s="17"/>
      <c r="C266" s="22"/>
      <c r="D266" s="22">
        <v>4</v>
      </c>
      <c r="E266" s="107" t="s">
        <v>610</v>
      </c>
      <c r="F266" s="22"/>
      <c r="G266" s="83"/>
      <c r="H266" s="22"/>
      <c r="I266" s="22"/>
      <c r="J266" s="22"/>
      <c r="K266" s="69">
        <v>350</v>
      </c>
      <c r="L266" s="23"/>
      <c r="M266" s="23"/>
      <c r="N266" s="23"/>
      <c r="O266" s="69"/>
      <c r="P266" s="23"/>
    </row>
    <row r="267" spans="1:16" x14ac:dyDescent="0.25">
      <c r="A267" s="80"/>
      <c r="B267" s="17"/>
      <c r="C267" s="9" t="s">
        <v>145</v>
      </c>
      <c r="D267" s="9"/>
      <c r="E267" s="9" t="s">
        <v>611</v>
      </c>
      <c r="F267" s="9"/>
      <c r="G267" s="103"/>
      <c r="H267" s="9"/>
      <c r="I267" s="9"/>
      <c r="J267" s="9" t="s">
        <v>290</v>
      </c>
      <c r="K267" s="115">
        <f>SUM(K268:K271)</f>
        <v>1550</v>
      </c>
      <c r="L267" s="102"/>
      <c r="M267" s="102"/>
      <c r="N267" s="102"/>
      <c r="O267" s="115">
        <v>0</v>
      </c>
      <c r="P267" s="102"/>
    </row>
    <row r="268" spans="1:16" x14ac:dyDescent="0.25">
      <c r="A268" s="80"/>
      <c r="B268" s="17"/>
      <c r="C268" s="22"/>
      <c r="D268" s="22">
        <v>1</v>
      </c>
      <c r="E268" s="107" t="s">
        <v>607</v>
      </c>
      <c r="F268" s="22"/>
      <c r="G268" s="83"/>
      <c r="H268" s="22"/>
      <c r="I268" s="22"/>
      <c r="J268" s="22"/>
      <c r="K268" s="69">
        <v>400</v>
      </c>
      <c r="L268" s="23"/>
      <c r="M268" s="23"/>
      <c r="N268" s="23"/>
      <c r="O268" s="69"/>
      <c r="P268" s="23"/>
    </row>
    <row r="269" spans="1:16" x14ac:dyDescent="0.25">
      <c r="A269" s="80"/>
      <c r="B269" s="17"/>
      <c r="C269" s="22"/>
      <c r="D269" s="22">
        <v>2</v>
      </c>
      <c r="E269" s="107" t="s">
        <v>608</v>
      </c>
      <c r="F269" s="22"/>
      <c r="G269" s="83"/>
      <c r="H269" s="22"/>
      <c r="I269" s="22"/>
      <c r="J269" s="22"/>
      <c r="K269" s="69">
        <v>400</v>
      </c>
      <c r="L269" s="23"/>
      <c r="M269" s="23"/>
      <c r="N269" s="23"/>
      <c r="O269" s="69"/>
      <c r="P269" s="23"/>
    </row>
    <row r="270" spans="1:16" x14ac:dyDescent="0.25">
      <c r="A270" s="80"/>
      <c r="B270" s="17"/>
      <c r="C270" s="22"/>
      <c r="D270" s="22">
        <v>3</v>
      </c>
      <c r="E270" s="107" t="s">
        <v>609</v>
      </c>
      <c r="F270" s="22"/>
      <c r="G270" s="83"/>
      <c r="H270" s="22"/>
      <c r="I270" s="22"/>
      <c r="J270" s="22"/>
      <c r="K270" s="69">
        <v>400</v>
      </c>
      <c r="L270" s="23"/>
      <c r="M270" s="23"/>
      <c r="N270" s="23"/>
      <c r="O270" s="69"/>
      <c r="P270" s="23"/>
    </row>
    <row r="271" spans="1:16" x14ac:dyDescent="0.25">
      <c r="A271" s="80"/>
      <c r="B271" s="17"/>
      <c r="C271" s="22"/>
      <c r="D271" s="22">
        <v>4</v>
      </c>
      <c r="E271" s="107" t="s">
        <v>610</v>
      </c>
      <c r="F271" s="22"/>
      <c r="G271" s="83"/>
      <c r="H271" s="22"/>
      <c r="I271" s="22"/>
      <c r="J271" s="22"/>
      <c r="K271" s="69">
        <v>350</v>
      </c>
      <c r="L271" s="23"/>
      <c r="M271" s="23"/>
      <c r="N271" s="23"/>
      <c r="O271" s="69"/>
      <c r="P271" s="23"/>
    </row>
    <row r="272" spans="1:16" x14ac:dyDescent="0.25">
      <c r="A272" s="28"/>
      <c r="B272" s="28"/>
      <c r="C272" s="9" t="s">
        <v>148</v>
      </c>
      <c r="D272" s="9"/>
      <c r="E272" s="9" t="s">
        <v>291</v>
      </c>
      <c r="F272" s="9"/>
      <c r="G272" s="103"/>
      <c r="H272" s="9"/>
      <c r="I272" s="9"/>
      <c r="J272" s="9" t="s">
        <v>292</v>
      </c>
      <c r="K272" s="117">
        <v>0</v>
      </c>
      <c r="L272" s="128"/>
      <c r="M272" s="128"/>
      <c r="N272" s="128"/>
      <c r="O272" s="117"/>
      <c r="P272" s="128"/>
    </row>
    <row r="273" spans="1:16" ht="60" x14ac:dyDescent="0.25">
      <c r="A273" s="17"/>
      <c r="B273" s="18" t="s">
        <v>58</v>
      </c>
      <c r="C273" s="20"/>
      <c r="D273" s="20"/>
      <c r="E273" s="18" t="s">
        <v>293</v>
      </c>
      <c r="F273" s="18"/>
      <c r="G273" s="84" t="s">
        <v>612</v>
      </c>
      <c r="H273" s="18"/>
      <c r="I273" s="18"/>
      <c r="J273" s="20"/>
      <c r="K273" s="68">
        <f>SUM(K274+K275+K278+K281+K283+K286+K287+K302+K306+K311+K313+K317+K320+K322+K323)</f>
        <v>33143</v>
      </c>
      <c r="L273" s="21">
        <f>SUM(L274:L323)</f>
        <v>0</v>
      </c>
      <c r="M273" s="21">
        <f>SUM(M274:M311)</f>
        <v>0</v>
      </c>
      <c r="N273" s="21">
        <f>SUM(N274:N311)</f>
        <v>0</v>
      </c>
      <c r="O273" s="68">
        <f>SUM(O274+O275+O278+O281+O283+O286+O287+O302+O306+O311+O313+O317+O320+O322+O323)</f>
        <v>40553</v>
      </c>
      <c r="P273" s="21">
        <f>SUM(P274:P323)</f>
        <v>0</v>
      </c>
    </row>
    <row r="274" spans="1:16" ht="45" x14ac:dyDescent="0.25">
      <c r="A274" s="80"/>
      <c r="B274" s="17"/>
      <c r="C274" s="9" t="s">
        <v>26</v>
      </c>
      <c r="D274" s="9"/>
      <c r="E274" s="9" t="s">
        <v>294</v>
      </c>
      <c r="F274" s="9"/>
      <c r="G274" s="103"/>
      <c r="H274" s="9"/>
      <c r="I274" s="9"/>
      <c r="J274" s="9" t="s">
        <v>295</v>
      </c>
      <c r="K274" s="115">
        <v>0</v>
      </c>
      <c r="L274" s="102"/>
      <c r="M274" s="102"/>
      <c r="N274" s="102"/>
      <c r="O274" s="115"/>
      <c r="P274" s="102"/>
    </row>
    <row r="275" spans="1:16" ht="30" x14ac:dyDescent="0.25">
      <c r="A275" s="80"/>
      <c r="B275" s="17"/>
      <c r="C275" s="9" t="s">
        <v>34</v>
      </c>
      <c r="D275" s="9"/>
      <c r="E275" s="9" t="s">
        <v>296</v>
      </c>
      <c r="F275" s="9"/>
      <c r="G275" s="103"/>
      <c r="H275" s="9"/>
      <c r="I275" s="9"/>
      <c r="J275" s="9" t="s">
        <v>297</v>
      </c>
      <c r="K275" s="115">
        <f>SUM(K276:K277)</f>
        <v>2000</v>
      </c>
      <c r="L275" s="102"/>
      <c r="M275" s="102"/>
      <c r="N275" s="102"/>
      <c r="O275" s="115">
        <v>3100</v>
      </c>
      <c r="P275" s="102"/>
    </row>
    <row r="276" spans="1:16" x14ac:dyDescent="0.25">
      <c r="A276" s="80"/>
      <c r="B276" s="17"/>
      <c r="C276" s="130"/>
      <c r="D276" s="130">
        <v>1</v>
      </c>
      <c r="E276" s="107" t="s">
        <v>613</v>
      </c>
      <c r="F276" s="130"/>
      <c r="G276" s="229"/>
      <c r="H276" s="130"/>
      <c r="I276" s="130"/>
      <c r="J276" s="130"/>
      <c r="K276" s="69">
        <v>1500</v>
      </c>
      <c r="L276" s="34"/>
      <c r="M276" s="34"/>
      <c r="N276" s="34"/>
      <c r="O276" s="69"/>
      <c r="P276" s="34"/>
    </row>
    <row r="277" spans="1:16" x14ac:dyDescent="0.25">
      <c r="A277" s="80"/>
      <c r="B277" s="17"/>
      <c r="C277" s="22"/>
      <c r="D277" s="22">
        <v>2</v>
      </c>
      <c r="E277" s="107" t="s">
        <v>614</v>
      </c>
      <c r="F277" s="22"/>
      <c r="G277" s="83"/>
      <c r="H277" s="22"/>
      <c r="I277" s="22"/>
      <c r="J277" s="22"/>
      <c r="K277" s="69">
        <v>500</v>
      </c>
      <c r="L277" s="23"/>
      <c r="M277" s="23"/>
      <c r="N277" s="23"/>
      <c r="O277" s="69"/>
      <c r="P277" s="23"/>
    </row>
    <row r="278" spans="1:16" ht="30" x14ac:dyDescent="0.25">
      <c r="A278" s="80"/>
      <c r="B278" s="17"/>
      <c r="C278" s="9" t="s">
        <v>38</v>
      </c>
      <c r="D278" s="9"/>
      <c r="E278" s="9" t="s">
        <v>298</v>
      </c>
      <c r="F278" s="9"/>
      <c r="G278" s="103"/>
      <c r="H278" s="9"/>
      <c r="I278" s="9"/>
      <c r="J278" s="9" t="s">
        <v>299</v>
      </c>
      <c r="K278" s="115">
        <f>SUM(K279:K280)</f>
        <v>2000</v>
      </c>
      <c r="L278" s="102"/>
      <c r="M278" s="102"/>
      <c r="N278" s="102"/>
      <c r="O278" s="115">
        <v>3300</v>
      </c>
      <c r="P278" s="102"/>
    </row>
    <row r="279" spans="1:16" x14ac:dyDescent="0.25">
      <c r="A279" s="80"/>
      <c r="B279" s="132"/>
      <c r="C279" s="130"/>
      <c r="D279" s="130">
        <v>1</v>
      </c>
      <c r="E279" s="133" t="s">
        <v>615</v>
      </c>
      <c r="F279" s="130"/>
      <c r="G279" s="229"/>
      <c r="H279" s="130"/>
      <c r="I279" s="130"/>
      <c r="J279" s="130"/>
      <c r="K279" s="131">
        <v>1500</v>
      </c>
      <c r="L279" s="34"/>
      <c r="M279" s="34"/>
      <c r="N279" s="34"/>
      <c r="O279" s="131"/>
      <c r="P279" s="34"/>
    </row>
    <row r="280" spans="1:16" x14ac:dyDescent="0.25">
      <c r="A280" s="80"/>
      <c r="B280" s="17"/>
      <c r="C280" s="22"/>
      <c r="D280" s="22">
        <v>1</v>
      </c>
      <c r="E280" s="107" t="s">
        <v>616</v>
      </c>
      <c r="F280" s="22"/>
      <c r="G280" s="83"/>
      <c r="H280" s="22"/>
      <c r="I280" s="22"/>
      <c r="J280" s="22"/>
      <c r="K280" s="69">
        <v>500</v>
      </c>
      <c r="L280" s="23"/>
      <c r="M280" s="23"/>
      <c r="N280" s="23"/>
      <c r="O280" s="69"/>
      <c r="P280" s="23"/>
    </row>
    <row r="281" spans="1:16" ht="30" x14ac:dyDescent="0.25">
      <c r="A281" s="80"/>
      <c r="B281" s="17"/>
      <c r="C281" s="9" t="s">
        <v>42</v>
      </c>
      <c r="D281" s="9"/>
      <c r="E281" s="129" t="s">
        <v>617</v>
      </c>
      <c r="F281" s="9"/>
      <c r="G281" s="103"/>
      <c r="H281" s="9"/>
      <c r="I281" s="9"/>
      <c r="J281" s="9" t="s">
        <v>301</v>
      </c>
      <c r="K281" s="115">
        <f>SUM(K282)</f>
        <v>2200</v>
      </c>
      <c r="L281" s="102"/>
      <c r="M281" s="102"/>
      <c r="N281" s="102"/>
      <c r="O281" s="115">
        <v>2400</v>
      </c>
      <c r="P281" s="102"/>
    </row>
    <row r="282" spans="1:16" x14ac:dyDescent="0.25">
      <c r="A282" s="80"/>
      <c r="B282" s="17"/>
      <c r="C282" s="22"/>
      <c r="D282" s="22">
        <v>1</v>
      </c>
      <c r="E282" s="107" t="s">
        <v>618</v>
      </c>
      <c r="F282" s="22"/>
      <c r="G282" s="83"/>
      <c r="H282" s="22"/>
      <c r="I282" s="22"/>
      <c r="J282" s="22"/>
      <c r="K282" s="69">
        <v>2200</v>
      </c>
      <c r="L282" s="23"/>
      <c r="M282" s="23"/>
      <c r="N282" s="23"/>
      <c r="O282" s="69"/>
      <c r="P282" s="23"/>
    </row>
    <row r="283" spans="1:16" ht="45" x14ac:dyDescent="0.25">
      <c r="A283" s="80"/>
      <c r="B283" s="17"/>
      <c r="C283" s="9" t="s">
        <v>133</v>
      </c>
      <c r="D283" s="9"/>
      <c r="E283" s="9" t="s">
        <v>302</v>
      </c>
      <c r="F283" s="9"/>
      <c r="G283" s="103"/>
      <c r="H283" s="9"/>
      <c r="I283" s="9"/>
      <c r="J283" s="9" t="s">
        <v>303</v>
      </c>
      <c r="K283" s="115">
        <f>SUM(K284:K285)</f>
        <v>1200</v>
      </c>
      <c r="L283" s="102"/>
      <c r="M283" s="102"/>
      <c r="N283" s="102"/>
      <c r="O283" s="115">
        <v>700</v>
      </c>
      <c r="P283" s="102"/>
    </row>
    <row r="284" spans="1:16" x14ac:dyDescent="0.25">
      <c r="A284" s="80"/>
      <c r="B284" s="17"/>
      <c r="C284" s="22"/>
      <c r="D284" s="22">
        <v>1</v>
      </c>
      <c r="E284" s="107" t="s">
        <v>619</v>
      </c>
      <c r="F284" s="22"/>
      <c r="G284" s="83"/>
      <c r="H284" s="22"/>
      <c r="I284" s="22"/>
      <c r="J284" s="22"/>
      <c r="K284" s="69">
        <v>1000</v>
      </c>
      <c r="L284" s="23"/>
      <c r="M284" s="23"/>
      <c r="N284" s="23"/>
      <c r="O284" s="69"/>
      <c r="P284" s="23"/>
    </row>
    <row r="285" spans="1:16" x14ac:dyDescent="0.25">
      <c r="A285" s="80"/>
      <c r="B285" s="17"/>
      <c r="C285" s="22"/>
      <c r="D285" s="22">
        <v>2</v>
      </c>
      <c r="E285" s="107" t="s">
        <v>620</v>
      </c>
      <c r="F285" s="22"/>
      <c r="G285" s="83"/>
      <c r="H285" s="22"/>
      <c r="I285" s="22"/>
      <c r="J285" s="22"/>
      <c r="K285" s="69">
        <v>200</v>
      </c>
      <c r="L285" s="23"/>
      <c r="M285" s="23"/>
      <c r="N285" s="23"/>
      <c r="O285" s="69"/>
      <c r="P285" s="23"/>
    </row>
    <row r="286" spans="1:16" ht="45.75" customHeight="1" x14ac:dyDescent="0.25">
      <c r="A286" s="80"/>
      <c r="B286" s="17"/>
      <c r="C286" s="9" t="s">
        <v>136</v>
      </c>
      <c r="D286" s="9"/>
      <c r="E286" s="9" t="s">
        <v>304</v>
      </c>
      <c r="F286" s="9"/>
      <c r="G286" s="103"/>
      <c r="H286" s="9"/>
      <c r="I286" s="9"/>
      <c r="J286" s="9" t="s">
        <v>305</v>
      </c>
      <c r="K286" s="115">
        <v>0</v>
      </c>
      <c r="L286" s="102"/>
      <c r="M286" s="102"/>
      <c r="N286" s="102"/>
      <c r="O286" s="115"/>
      <c r="P286" s="102"/>
    </row>
    <row r="287" spans="1:16" ht="45" x14ac:dyDescent="0.25">
      <c r="A287" s="80"/>
      <c r="B287" s="17"/>
      <c r="C287" s="9" t="s">
        <v>139</v>
      </c>
      <c r="D287" s="9"/>
      <c r="E287" s="9" t="s">
        <v>306</v>
      </c>
      <c r="F287" s="9"/>
      <c r="G287" s="103" t="s">
        <v>621</v>
      </c>
      <c r="H287" s="9"/>
      <c r="I287" s="9"/>
      <c r="J287" s="9" t="s">
        <v>307</v>
      </c>
      <c r="K287" s="115">
        <f>SUM(K288:K301)</f>
        <v>6900</v>
      </c>
      <c r="L287" s="102"/>
      <c r="M287" s="102"/>
      <c r="N287" s="102"/>
      <c r="O287" s="115">
        <v>7900</v>
      </c>
      <c r="P287" s="102"/>
    </row>
    <row r="288" spans="1:16" x14ac:dyDescent="0.25">
      <c r="A288" s="80"/>
      <c r="B288" s="17"/>
      <c r="C288" s="22"/>
      <c r="D288" s="22">
        <v>1</v>
      </c>
      <c r="E288" s="119" t="s">
        <v>622</v>
      </c>
      <c r="F288" s="22"/>
      <c r="G288" s="83"/>
      <c r="H288" s="22"/>
      <c r="I288" s="22"/>
      <c r="J288" s="22"/>
      <c r="K288" s="69"/>
      <c r="L288" s="23"/>
      <c r="M288" s="23"/>
      <c r="N288" s="23"/>
      <c r="O288" s="69"/>
      <c r="P288" s="23"/>
    </row>
    <row r="289" spans="1:16" x14ac:dyDescent="0.25">
      <c r="A289" s="80"/>
      <c r="B289" s="17"/>
      <c r="C289" s="22"/>
      <c r="D289" s="22"/>
      <c r="E289" s="118" t="s">
        <v>587</v>
      </c>
      <c r="F289" s="22"/>
      <c r="G289" s="83"/>
      <c r="H289" s="22"/>
      <c r="I289" s="22"/>
      <c r="J289" s="22"/>
      <c r="K289" s="69">
        <v>500</v>
      </c>
      <c r="L289" s="23"/>
      <c r="M289" s="23"/>
      <c r="N289" s="23"/>
      <c r="O289" s="69"/>
      <c r="P289" s="23"/>
    </row>
    <row r="290" spans="1:16" x14ac:dyDescent="0.25">
      <c r="A290" s="80"/>
      <c r="B290" s="17"/>
      <c r="C290" s="22"/>
      <c r="D290" s="22"/>
      <c r="E290" s="118" t="s">
        <v>588</v>
      </c>
      <c r="F290" s="22"/>
      <c r="G290" s="83"/>
      <c r="H290" s="22"/>
      <c r="I290" s="22"/>
      <c r="J290" s="22"/>
      <c r="K290" s="69">
        <v>800</v>
      </c>
      <c r="L290" s="23"/>
      <c r="M290" s="23"/>
      <c r="N290" s="23"/>
      <c r="O290" s="69"/>
      <c r="P290" s="23"/>
    </row>
    <row r="291" spans="1:16" x14ac:dyDescent="0.25">
      <c r="A291" s="80"/>
      <c r="B291" s="17"/>
      <c r="C291" s="22"/>
      <c r="D291" s="22"/>
      <c r="E291" s="118" t="s">
        <v>450</v>
      </c>
      <c r="F291" s="22"/>
      <c r="G291" s="83"/>
      <c r="H291" s="22"/>
      <c r="I291" s="22"/>
      <c r="J291" s="22"/>
      <c r="K291" s="69">
        <v>200</v>
      </c>
      <c r="L291" s="23"/>
      <c r="M291" s="23"/>
      <c r="N291" s="23"/>
      <c r="O291" s="69"/>
      <c r="P291" s="23"/>
    </row>
    <row r="292" spans="1:16" x14ac:dyDescent="0.25">
      <c r="A292" s="80"/>
      <c r="B292" s="17"/>
      <c r="C292" s="22"/>
      <c r="D292" s="22">
        <v>2</v>
      </c>
      <c r="E292" s="119" t="s">
        <v>623</v>
      </c>
      <c r="F292" s="22"/>
      <c r="G292" s="83"/>
      <c r="H292" s="22"/>
      <c r="I292" s="22"/>
      <c r="J292" s="22"/>
      <c r="K292" s="69"/>
      <c r="L292" s="23"/>
      <c r="M292" s="23"/>
      <c r="N292" s="23"/>
      <c r="O292" s="69"/>
      <c r="P292" s="23"/>
    </row>
    <row r="293" spans="1:16" x14ac:dyDescent="0.25">
      <c r="A293" s="80"/>
      <c r="B293" s="17"/>
      <c r="C293" s="22"/>
      <c r="D293" s="22"/>
      <c r="E293" s="118" t="s">
        <v>587</v>
      </c>
      <c r="F293" s="22"/>
      <c r="G293" s="83"/>
      <c r="H293" s="22"/>
      <c r="I293" s="22"/>
      <c r="J293" s="22"/>
      <c r="K293" s="69">
        <v>400</v>
      </c>
      <c r="L293" s="23"/>
      <c r="M293" s="23"/>
      <c r="N293" s="23"/>
      <c r="O293" s="69"/>
      <c r="P293" s="23"/>
    </row>
    <row r="294" spans="1:16" x14ac:dyDescent="0.25">
      <c r="A294" s="80"/>
      <c r="B294" s="17"/>
      <c r="C294" s="22"/>
      <c r="D294" s="22"/>
      <c r="E294" s="118" t="s">
        <v>588</v>
      </c>
      <c r="F294" s="22"/>
      <c r="G294" s="83"/>
      <c r="H294" s="22"/>
      <c r="I294" s="22"/>
      <c r="J294" s="22"/>
      <c r="K294" s="69">
        <v>1000</v>
      </c>
      <c r="L294" s="23"/>
      <c r="M294" s="23"/>
      <c r="N294" s="23"/>
      <c r="O294" s="69"/>
      <c r="P294" s="23"/>
    </row>
    <row r="295" spans="1:16" x14ac:dyDescent="0.25">
      <c r="A295" s="80"/>
      <c r="B295" s="17"/>
      <c r="C295" s="22"/>
      <c r="D295" s="22"/>
      <c r="E295" s="118" t="s">
        <v>450</v>
      </c>
      <c r="F295" s="22"/>
      <c r="G295" s="83"/>
      <c r="H295" s="22"/>
      <c r="I295" s="22"/>
      <c r="J295" s="22"/>
      <c r="K295" s="69">
        <v>200</v>
      </c>
      <c r="L295" s="23"/>
      <c r="M295" s="23"/>
      <c r="N295" s="23"/>
      <c r="O295" s="69"/>
      <c r="P295" s="23"/>
    </row>
    <row r="296" spans="1:16" x14ac:dyDescent="0.25">
      <c r="A296" s="80"/>
      <c r="B296" s="17"/>
      <c r="C296" s="22"/>
      <c r="D296" s="22">
        <v>3</v>
      </c>
      <c r="E296" s="119" t="s">
        <v>590</v>
      </c>
      <c r="F296" s="22"/>
      <c r="G296" s="83"/>
      <c r="H296" s="22"/>
      <c r="I296" s="22"/>
      <c r="J296" s="22"/>
      <c r="K296" s="69"/>
      <c r="L296" s="23"/>
      <c r="M296" s="23"/>
      <c r="N296" s="23"/>
      <c r="O296" s="69"/>
      <c r="P296" s="23"/>
    </row>
    <row r="297" spans="1:16" x14ac:dyDescent="0.25">
      <c r="A297" s="80"/>
      <c r="B297" s="17"/>
      <c r="C297" s="22"/>
      <c r="D297" s="22"/>
      <c r="E297" s="118" t="s">
        <v>587</v>
      </c>
      <c r="F297" s="22"/>
      <c r="G297" s="83"/>
      <c r="H297" s="22"/>
      <c r="I297" s="22"/>
      <c r="J297" s="22"/>
      <c r="K297" s="69">
        <v>800</v>
      </c>
      <c r="L297" s="23"/>
      <c r="M297" s="23"/>
      <c r="N297" s="23"/>
      <c r="O297" s="69"/>
      <c r="P297" s="23"/>
    </row>
    <row r="298" spans="1:16" x14ac:dyDescent="0.25">
      <c r="A298" s="80"/>
      <c r="B298" s="17"/>
      <c r="C298" s="22"/>
      <c r="D298" s="22"/>
      <c r="E298" s="118" t="s">
        <v>591</v>
      </c>
      <c r="F298" s="22"/>
      <c r="G298" s="83"/>
      <c r="H298" s="22"/>
      <c r="I298" s="22"/>
      <c r="J298" s="22"/>
      <c r="K298" s="69">
        <v>1300</v>
      </c>
      <c r="L298" s="23"/>
      <c r="M298" s="23"/>
      <c r="N298" s="23"/>
      <c r="O298" s="69"/>
      <c r="P298" s="23"/>
    </row>
    <row r="299" spans="1:16" x14ac:dyDescent="0.25">
      <c r="A299" s="80"/>
      <c r="B299" s="17"/>
      <c r="C299" s="22"/>
      <c r="D299" s="22"/>
      <c r="E299" s="118" t="s">
        <v>450</v>
      </c>
      <c r="F299" s="22"/>
      <c r="G299" s="83"/>
      <c r="H299" s="22"/>
      <c r="I299" s="22"/>
      <c r="J299" s="22"/>
      <c r="K299" s="69">
        <v>200</v>
      </c>
      <c r="L299" s="23"/>
      <c r="M299" s="23"/>
      <c r="N299" s="23"/>
      <c r="O299" s="69"/>
      <c r="P299" s="23"/>
    </row>
    <row r="300" spans="1:16" x14ac:dyDescent="0.25">
      <c r="A300" s="80"/>
      <c r="B300" s="17"/>
      <c r="C300" s="22"/>
      <c r="D300" s="22">
        <v>4</v>
      </c>
      <c r="E300" s="119" t="s">
        <v>592</v>
      </c>
      <c r="F300" s="22"/>
      <c r="G300" s="83"/>
      <c r="H300" s="22"/>
      <c r="I300" s="22"/>
      <c r="J300" s="22"/>
      <c r="K300" s="69"/>
      <c r="L300" s="23"/>
      <c r="M300" s="23"/>
      <c r="N300" s="23"/>
      <c r="O300" s="69"/>
      <c r="P300" s="23"/>
    </row>
    <row r="301" spans="1:16" x14ac:dyDescent="0.25">
      <c r="A301" s="80"/>
      <c r="B301" s="17"/>
      <c r="C301" s="22"/>
      <c r="D301" s="22"/>
      <c r="E301" s="118" t="s">
        <v>593</v>
      </c>
      <c r="F301" s="22"/>
      <c r="G301" s="83"/>
      <c r="H301" s="22"/>
      <c r="I301" s="22"/>
      <c r="J301" s="22"/>
      <c r="K301" s="69">
        <v>1500</v>
      </c>
      <c r="L301" s="23"/>
      <c r="M301" s="23"/>
      <c r="N301" s="23"/>
      <c r="O301" s="69"/>
      <c r="P301" s="23"/>
    </row>
    <row r="302" spans="1:16" ht="45" x14ac:dyDescent="0.25">
      <c r="A302" s="80"/>
      <c r="B302" s="17"/>
      <c r="C302" s="9" t="s">
        <v>142</v>
      </c>
      <c r="D302" s="9"/>
      <c r="E302" s="9" t="s">
        <v>308</v>
      </c>
      <c r="F302" s="9"/>
      <c r="G302" s="103" t="s">
        <v>624</v>
      </c>
      <c r="H302" s="9"/>
      <c r="I302" s="9"/>
      <c r="J302" s="9" t="s">
        <v>309</v>
      </c>
      <c r="K302" s="115">
        <f>SUM(K303:K305)</f>
        <v>6000</v>
      </c>
      <c r="L302" s="102"/>
      <c r="M302" s="102"/>
      <c r="N302" s="102"/>
      <c r="O302" s="115">
        <v>8500</v>
      </c>
      <c r="P302" s="102"/>
    </row>
    <row r="303" spans="1:16" x14ac:dyDescent="0.25">
      <c r="A303" s="80"/>
      <c r="B303" s="17"/>
      <c r="C303" s="22"/>
      <c r="D303" s="22">
        <v>1</v>
      </c>
      <c r="E303" s="107" t="s">
        <v>625</v>
      </c>
      <c r="F303" s="22"/>
      <c r="G303" s="83"/>
      <c r="H303" s="22"/>
      <c r="I303" s="22"/>
      <c r="J303" s="22"/>
      <c r="K303" s="69">
        <v>2000</v>
      </c>
      <c r="L303" s="23"/>
      <c r="M303" s="23"/>
      <c r="N303" s="23"/>
      <c r="O303" s="69"/>
      <c r="P303" s="23"/>
    </row>
    <row r="304" spans="1:16" x14ac:dyDescent="0.25">
      <c r="A304" s="80"/>
      <c r="B304" s="17"/>
      <c r="C304" s="22"/>
      <c r="D304" s="22">
        <v>2</v>
      </c>
      <c r="E304" s="107" t="s">
        <v>626</v>
      </c>
      <c r="F304" s="22"/>
      <c r="G304" s="83"/>
      <c r="H304" s="22"/>
      <c r="I304" s="22"/>
      <c r="J304" s="22"/>
      <c r="K304" s="69">
        <v>2000</v>
      </c>
      <c r="L304" s="23"/>
      <c r="M304" s="23"/>
      <c r="N304" s="23"/>
      <c r="O304" s="69"/>
      <c r="P304" s="23"/>
    </row>
    <row r="305" spans="1:16" x14ac:dyDescent="0.25">
      <c r="A305" s="80"/>
      <c r="B305" s="17"/>
      <c r="C305" s="22"/>
      <c r="D305" s="22">
        <v>3</v>
      </c>
      <c r="E305" s="107" t="s">
        <v>627</v>
      </c>
      <c r="F305" s="22"/>
      <c r="G305" s="83"/>
      <c r="H305" s="22"/>
      <c r="I305" s="22"/>
      <c r="J305" s="22"/>
      <c r="K305" s="69">
        <v>2000</v>
      </c>
      <c r="L305" s="23"/>
      <c r="M305" s="23"/>
      <c r="N305" s="23"/>
      <c r="O305" s="69"/>
      <c r="P305" s="23"/>
    </row>
    <row r="306" spans="1:16" ht="45" x14ac:dyDescent="0.25">
      <c r="A306" s="80"/>
      <c r="B306" s="17"/>
      <c r="C306" s="54" t="s">
        <v>145</v>
      </c>
      <c r="D306" s="54"/>
      <c r="E306" s="54" t="s">
        <v>310</v>
      </c>
      <c r="F306" s="54"/>
      <c r="G306" s="230" t="s">
        <v>621</v>
      </c>
      <c r="H306" s="54"/>
      <c r="I306" s="54"/>
      <c r="J306" s="54" t="s">
        <v>311</v>
      </c>
      <c r="K306" s="123">
        <f>SUM(K307:K310)</f>
        <v>1600</v>
      </c>
      <c r="L306" s="55"/>
      <c r="M306" s="55"/>
      <c r="N306" s="55"/>
      <c r="O306" s="123">
        <v>1700</v>
      </c>
      <c r="P306" s="55"/>
    </row>
    <row r="307" spans="1:16" x14ac:dyDescent="0.25">
      <c r="A307" s="80"/>
      <c r="B307" s="17"/>
      <c r="C307" s="22"/>
      <c r="D307" s="22">
        <v>1</v>
      </c>
      <c r="E307" s="119" t="s">
        <v>590</v>
      </c>
      <c r="F307" s="22"/>
      <c r="G307" s="83"/>
      <c r="H307" s="22"/>
      <c r="I307" s="22"/>
      <c r="J307" s="22"/>
      <c r="K307" s="69"/>
      <c r="L307" s="23"/>
      <c r="M307" s="23"/>
      <c r="N307" s="23"/>
      <c r="O307" s="69"/>
      <c r="P307" s="23"/>
    </row>
    <row r="308" spans="1:16" x14ac:dyDescent="0.25">
      <c r="A308" s="80"/>
      <c r="B308" s="17"/>
      <c r="C308" s="22"/>
      <c r="D308" s="22"/>
      <c r="E308" s="118" t="s">
        <v>587</v>
      </c>
      <c r="F308" s="22"/>
      <c r="G308" s="83"/>
      <c r="H308" s="22"/>
      <c r="I308" s="22"/>
      <c r="J308" s="22"/>
      <c r="K308" s="69">
        <v>400</v>
      </c>
      <c r="L308" s="23"/>
      <c r="M308" s="23"/>
      <c r="N308" s="23"/>
      <c r="O308" s="69"/>
      <c r="P308" s="23"/>
    </row>
    <row r="309" spans="1:16" x14ac:dyDescent="0.25">
      <c r="A309" s="80"/>
      <c r="B309" s="17"/>
      <c r="C309" s="22"/>
      <c r="D309" s="22"/>
      <c r="E309" s="118" t="s">
        <v>628</v>
      </c>
      <c r="F309" s="22"/>
      <c r="G309" s="83"/>
      <c r="H309" s="22"/>
      <c r="I309" s="22"/>
      <c r="J309" s="22"/>
      <c r="K309" s="69">
        <v>1100</v>
      </c>
      <c r="L309" s="23"/>
      <c r="M309" s="23"/>
      <c r="N309" s="23"/>
      <c r="O309" s="69"/>
      <c r="P309" s="23"/>
    </row>
    <row r="310" spans="1:16" x14ac:dyDescent="0.25">
      <c r="A310" s="80"/>
      <c r="B310" s="17"/>
      <c r="C310" s="22"/>
      <c r="D310" s="22"/>
      <c r="E310" s="116" t="s">
        <v>450</v>
      </c>
      <c r="F310" s="22"/>
      <c r="G310" s="83"/>
      <c r="H310" s="22"/>
      <c r="I310" s="22"/>
      <c r="J310" s="22"/>
      <c r="K310" s="69">
        <v>100</v>
      </c>
      <c r="L310" s="23"/>
      <c r="M310" s="23"/>
      <c r="N310" s="23"/>
      <c r="O310" s="69"/>
      <c r="P310" s="23"/>
    </row>
    <row r="311" spans="1:16" ht="45" x14ac:dyDescent="0.25">
      <c r="A311" s="80"/>
      <c r="B311" s="17"/>
      <c r="C311" s="9" t="s">
        <v>148</v>
      </c>
      <c r="D311" s="9"/>
      <c r="E311" s="9" t="s">
        <v>312</v>
      </c>
      <c r="F311" s="9"/>
      <c r="G311" s="103" t="s">
        <v>629</v>
      </c>
      <c r="H311" s="9"/>
      <c r="I311" s="9"/>
      <c r="J311" s="9" t="s">
        <v>313</v>
      </c>
      <c r="K311" s="115">
        <f>SUM(K312)</f>
        <v>2455</v>
      </c>
      <c r="L311" s="102"/>
      <c r="M311" s="102"/>
      <c r="N311" s="102"/>
      <c r="O311" s="115">
        <v>2655</v>
      </c>
      <c r="P311" s="102"/>
    </row>
    <row r="312" spans="1:16" x14ac:dyDescent="0.25">
      <c r="A312" s="80"/>
      <c r="B312" s="17"/>
      <c r="C312" s="22"/>
      <c r="D312" s="22"/>
      <c r="E312" s="107" t="s">
        <v>630</v>
      </c>
      <c r="F312" s="22"/>
      <c r="G312" s="83"/>
      <c r="H312" s="22"/>
      <c r="I312" s="22"/>
      <c r="J312" s="22"/>
      <c r="K312" s="69">
        <v>2455</v>
      </c>
      <c r="L312" s="23"/>
      <c r="M312" s="23"/>
      <c r="N312" s="23"/>
      <c r="O312" s="69"/>
      <c r="P312" s="23"/>
    </row>
    <row r="313" spans="1:16" ht="45" x14ac:dyDescent="0.25">
      <c r="A313" s="80"/>
      <c r="B313" s="17"/>
      <c r="C313" s="9" t="s">
        <v>151</v>
      </c>
      <c r="D313" s="9"/>
      <c r="E313" s="9" t="s">
        <v>314</v>
      </c>
      <c r="F313" s="9"/>
      <c r="G313" s="103" t="s">
        <v>629</v>
      </c>
      <c r="H313" s="9"/>
      <c r="I313" s="9"/>
      <c r="J313" s="9" t="s">
        <v>315</v>
      </c>
      <c r="K313" s="115">
        <f>SUM(K314:K316)</f>
        <v>2000</v>
      </c>
      <c r="L313" s="102"/>
      <c r="M313" s="102"/>
      <c r="N313" s="102"/>
      <c r="O313" s="115">
        <v>2000</v>
      </c>
      <c r="P313" s="102"/>
    </row>
    <row r="314" spans="1:16" x14ac:dyDescent="0.25">
      <c r="A314" s="80"/>
      <c r="B314" s="17"/>
      <c r="C314" s="22"/>
      <c r="D314" s="22">
        <v>1</v>
      </c>
      <c r="E314" s="121" t="s">
        <v>631</v>
      </c>
      <c r="F314" s="22"/>
      <c r="G314" s="83"/>
      <c r="H314" s="22"/>
      <c r="I314" s="22"/>
      <c r="J314" s="22"/>
      <c r="L314" s="23"/>
      <c r="M314" s="23"/>
      <c r="N314" s="23"/>
      <c r="P314" s="23"/>
    </row>
    <row r="315" spans="1:16" x14ac:dyDescent="0.25">
      <c r="A315" s="80"/>
      <c r="B315" s="17"/>
      <c r="C315" s="22"/>
      <c r="D315" s="22"/>
      <c r="E315" s="120" t="s">
        <v>632</v>
      </c>
      <c r="F315" s="22"/>
      <c r="G315" s="83"/>
      <c r="H315" s="22"/>
      <c r="I315" s="22"/>
      <c r="J315" s="22"/>
      <c r="K315" s="69">
        <v>800</v>
      </c>
      <c r="L315" s="23"/>
      <c r="M315" s="23"/>
      <c r="N315" s="23"/>
      <c r="O315" s="69"/>
      <c r="P315" s="23"/>
    </row>
    <row r="316" spans="1:16" x14ac:dyDescent="0.25">
      <c r="A316" s="80"/>
      <c r="B316" s="17"/>
      <c r="C316" s="22"/>
      <c r="D316" s="22"/>
      <c r="E316" s="120" t="s">
        <v>633</v>
      </c>
      <c r="F316" s="22"/>
      <c r="G316" s="83"/>
      <c r="H316" s="22"/>
      <c r="I316" s="22"/>
      <c r="J316" s="22"/>
      <c r="K316" s="69">
        <v>1200</v>
      </c>
      <c r="L316" s="23"/>
      <c r="M316" s="23"/>
      <c r="N316" s="23"/>
      <c r="O316" s="69"/>
      <c r="P316" s="23"/>
    </row>
    <row r="317" spans="1:16" x14ac:dyDescent="0.25">
      <c r="A317" s="80"/>
      <c r="B317" s="17"/>
      <c r="C317" s="9" t="s">
        <v>154</v>
      </c>
      <c r="D317" s="9"/>
      <c r="E317" s="9" t="s">
        <v>316</v>
      </c>
      <c r="F317" s="9"/>
      <c r="G317" s="103"/>
      <c r="H317" s="9"/>
      <c r="I317" s="9"/>
      <c r="J317" s="9" t="s">
        <v>317</v>
      </c>
      <c r="K317" s="115">
        <f>SUM(K318:K319)</f>
        <v>4390</v>
      </c>
      <c r="L317" s="102"/>
      <c r="M317" s="102"/>
      <c r="N317" s="102"/>
      <c r="O317" s="115">
        <v>4500</v>
      </c>
      <c r="P317" s="102"/>
    </row>
    <row r="318" spans="1:16" x14ac:dyDescent="0.25">
      <c r="A318" s="80"/>
      <c r="B318" s="17"/>
      <c r="C318" s="130"/>
      <c r="D318" s="130">
        <v>1</v>
      </c>
      <c r="E318" s="133" t="s">
        <v>634</v>
      </c>
      <c r="F318" s="130"/>
      <c r="G318" s="229"/>
      <c r="H318" s="130"/>
      <c r="I318" s="130"/>
      <c r="J318" s="130"/>
      <c r="K318" s="131">
        <v>2390</v>
      </c>
      <c r="L318" s="34"/>
      <c r="M318" s="34"/>
      <c r="N318" s="34"/>
      <c r="O318" s="131"/>
      <c r="P318" s="34"/>
    </row>
    <row r="319" spans="1:16" x14ac:dyDescent="0.25">
      <c r="A319" s="80"/>
      <c r="B319" s="17"/>
      <c r="C319" s="130"/>
      <c r="D319" s="130">
        <v>2</v>
      </c>
      <c r="E319" s="133" t="s">
        <v>635</v>
      </c>
      <c r="F319" s="130"/>
      <c r="G319" s="229"/>
      <c r="H319" s="130"/>
      <c r="I319" s="130"/>
      <c r="J319" s="130"/>
      <c r="K319" s="131">
        <v>2000</v>
      </c>
      <c r="L319" s="34"/>
      <c r="M319" s="34"/>
      <c r="N319" s="34"/>
      <c r="O319" s="131"/>
      <c r="P319" s="34"/>
    </row>
    <row r="320" spans="1:16" x14ac:dyDescent="0.25">
      <c r="A320" s="80"/>
      <c r="B320" s="17"/>
      <c r="C320" s="9" t="s">
        <v>157</v>
      </c>
      <c r="D320" s="9"/>
      <c r="E320" s="9" t="s">
        <v>318</v>
      </c>
      <c r="F320" s="9"/>
      <c r="G320" s="103"/>
      <c r="H320" s="9"/>
      <c r="I320" s="9"/>
      <c r="J320" s="9" t="s">
        <v>319</v>
      </c>
      <c r="K320" s="115">
        <f>SUM(K321)</f>
        <v>2398</v>
      </c>
      <c r="L320" s="102"/>
      <c r="M320" s="102"/>
      <c r="N320" s="102"/>
      <c r="O320" s="115">
        <v>2398</v>
      </c>
      <c r="P320" s="102"/>
    </row>
    <row r="321" spans="1:16" x14ac:dyDescent="0.25">
      <c r="A321" s="80"/>
      <c r="B321" s="17"/>
      <c r="C321" s="22"/>
      <c r="D321" s="22"/>
      <c r="E321" s="107" t="s">
        <v>636</v>
      </c>
      <c r="F321" s="22"/>
      <c r="G321" s="83"/>
      <c r="H321" s="22"/>
      <c r="I321" s="22"/>
      <c r="J321" s="22"/>
      <c r="K321" s="69">
        <v>2398</v>
      </c>
      <c r="L321" s="23"/>
      <c r="M321" s="23"/>
      <c r="N321" s="23"/>
      <c r="O321" s="69"/>
      <c r="P321" s="23"/>
    </row>
    <row r="322" spans="1:16" ht="30" x14ac:dyDescent="0.25">
      <c r="A322" s="80"/>
      <c r="B322" s="17"/>
      <c r="C322" s="9" t="s">
        <v>160</v>
      </c>
      <c r="D322" s="9"/>
      <c r="E322" s="135" t="s">
        <v>320</v>
      </c>
      <c r="F322" s="9"/>
      <c r="G322" s="103"/>
      <c r="H322" s="9"/>
      <c r="I322" s="9"/>
      <c r="J322" s="9" t="s">
        <v>321</v>
      </c>
      <c r="K322" s="115">
        <v>0</v>
      </c>
      <c r="L322" s="102"/>
      <c r="M322" s="102"/>
      <c r="N322" s="102"/>
      <c r="O322" s="115">
        <v>1400</v>
      </c>
      <c r="P322" s="102"/>
    </row>
    <row r="323" spans="1:16" ht="30" x14ac:dyDescent="0.25">
      <c r="A323" s="80"/>
      <c r="B323" s="17"/>
      <c r="C323" s="9" t="s">
        <v>322</v>
      </c>
      <c r="D323" s="9"/>
      <c r="E323" s="9" t="s">
        <v>323</v>
      </c>
      <c r="F323" s="9"/>
      <c r="G323" s="103"/>
      <c r="H323" s="9"/>
      <c r="I323" s="9"/>
      <c r="J323" s="9" t="s">
        <v>324</v>
      </c>
      <c r="K323" s="115">
        <v>0</v>
      </c>
      <c r="L323" s="102"/>
      <c r="M323" s="102"/>
      <c r="N323" s="102"/>
      <c r="O323" s="115"/>
      <c r="P323" s="102"/>
    </row>
    <row r="324" spans="1:16" x14ac:dyDescent="0.25">
      <c r="A324" s="13" t="s">
        <v>325</v>
      </c>
      <c r="B324" s="14"/>
      <c r="C324" s="14"/>
      <c r="D324" s="14"/>
      <c r="E324" s="13" t="s">
        <v>326</v>
      </c>
      <c r="F324" s="13"/>
      <c r="G324" s="226"/>
      <c r="H324" s="13"/>
      <c r="I324" s="13"/>
      <c r="J324" s="15"/>
      <c r="K324" s="30">
        <f t="shared" ref="K324:P324" si="20">K325+K333</f>
        <v>33500</v>
      </c>
      <c r="L324" s="30">
        <f t="shared" si="20"/>
        <v>0</v>
      </c>
      <c r="M324" s="30">
        <f t="shared" si="20"/>
        <v>0</v>
      </c>
      <c r="N324" s="30">
        <f t="shared" si="20"/>
        <v>0</v>
      </c>
      <c r="O324" s="30">
        <f t="shared" si="20"/>
        <v>38500</v>
      </c>
      <c r="P324" s="30">
        <f t="shared" si="20"/>
        <v>0</v>
      </c>
    </row>
    <row r="325" spans="1:16" ht="45" x14ac:dyDescent="0.25">
      <c r="A325" s="80"/>
      <c r="B325" s="18" t="s">
        <v>22</v>
      </c>
      <c r="C325" s="18"/>
      <c r="D325" s="18"/>
      <c r="E325" s="18" t="s">
        <v>327</v>
      </c>
      <c r="F325" s="18" t="s">
        <v>328</v>
      </c>
      <c r="G325" s="84" t="s">
        <v>637</v>
      </c>
      <c r="H325" s="18"/>
      <c r="I325" s="18"/>
      <c r="J325" s="20"/>
      <c r="K325" s="21">
        <f>K326+K328+K330+K331</f>
        <v>33500</v>
      </c>
      <c r="L325" s="21">
        <f t="shared" ref="L325:N325" si="21">SUM(L326:L328)</f>
        <v>0</v>
      </c>
      <c r="M325" s="21">
        <f t="shared" si="21"/>
        <v>0</v>
      </c>
      <c r="N325" s="21">
        <f t="shared" si="21"/>
        <v>0</v>
      </c>
      <c r="O325" s="21">
        <f>O326+O328+O330+O331</f>
        <v>33500</v>
      </c>
      <c r="P325" s="21">
        <f t="shared" ref="P325" si="22">SUM(P326:P328)</f>
        <v>0</v>
      </c>
    </row>
    <row r="326" spans="1:16" ht="45" x14ac:dyDescent="0.25">
      <c r="A326" s="80"/>
      <c r="B326" s="17"/>
      <c r="C326" s="9" t="s">
        <v>26</v>
      </c>
      <c r="D326" s="9"/>
      <c r="E326" s="103" t="s">
        <v>638</v>
      </c>
      <c r="F326" s="9"/>
      <c r="G326" s="103"/>
      <c r="H326" s="9"/>
      <c r="I326" s="9"/>
      <c r="J326" s="9" t="s">
        <v>330</v>
      </c>
      <c r="K326" s="102">
        <f>SUM(K327)</f>
        <v>25000</v>
      </c>
      <c r="L326" s="102"/>
      <c r="M326" s="102"/>
      <c r="N326" s="102"/>
      <c r="O326" s="102">
        <v>25000</v>
      </c>
      <c r="P326" s="102"/>
    </row>
    <row r="327" spans="1:16" x14ac:dyDescent="0.25">
      <c r="A327" s="80"/>
      <c r="B327" s="17"/>
      <c r="C327" s="22"/>
      <c r="D327" s="22">
        <v>1</v>
      </c>
      <c r="E327" s="108" t="s">
        <v>639</v>
      </c>
      <c r="F327" s="22"/>
      <c r="G327" s="83"/>
      <c r="H327" s="22"/>
      <c r="I327" s="22"/>
      <c r="J327" s="22"/>
      <c r="K327" s="23">
        <v>25000</v>
      </c>
      <c r="L327" s="23"/>
      <c r="M327" s="23"/>
      <c r="N327" s="23"/>
      <c r="O327" s="23"/>
      <c r="P327" s="23"/>
    </row>
    <row r="328" spans="1:16" ht="30" x14ac:dyDescent="0.25">
      <c r="A328" s="80"/>
      <c r="B328" s="17"/>
      <c r="C328" s="9" t="s">
        <v>34</v>
      </c>
      <c r="D328" s="9"/>
      <c r="E328" s="103" t="s">
        <v>640</v>
      </c>
      <c r="F328" s="9"/>
      <c r="G328" s="103"/>
      <c r="H328" s="9"/>
      <c r="I328" s="9"/>
      <c r="J328" s="9" t="s">
        <v>332</v>
      </c>
      <c r="K328" s="102">
        <f>SUM(K329)</f>
        <v>3500</v>
      </c>
      <c r="L328" s="102"/>
      <c r="M328" s="102"/>
      <c r="N328" s="102"/>
      <c r="O328" s="102">
        <v>3500</v>
      </c>
      <c r="P328" s="102"/>
    </row>
    <row r="329" spans="1:16" x14ac:dyDescent="0.25">
      <c r="A329" s="80"/>
      <c r="B329" s="17"/>
      <c r="C329" s="22"/>
      <c r="D329" s="22">
        <v>1</v>
      </c>
      <c r="E329" s="136" t="s">
        <v>641</v>
      </c>
      <c r="F329" s="22"/>
      <c r="G329" s="83"/>
      <c r="H329" s="22"/>
      <c r="I329" s="22"/>
      <c r="J329" s="22"/>
      <c r="K329" s="23">
        <v>3500</v>
      </c>
      <c r="L329" s="23"/>
      <c r="M329" s="23"/>
      <c r="N329" s="23"/>
      <c r="O329" s="23"/>
      <c r="P329" s="23"/>
    </row>
    <row r="330" spans="1:16" ht="30" customHeight="1" x14ac:dyDescent="0.25">
      <c r="A330" s="80"/>
      <c r="B330" s="17"/>
      <c r="C330" s="103" t="s">
        <v>38</v>
      </c>
      <c r="D330" s="103"/>
      <c r="E330" s="103" t="s">
        <v>642</v>
      </c>
      <c r="F330" s="103"/>
      <c r="G330" s="103"/>
      <c r="H330" s="103"/>
      <c r="I330" s="103"/>
      <c r="J330" s="103" t="s">
        <v>334</v>
      </c>
      <c r="K330" s="102">
        <v>0</v>
      </c>
      <c r="L330" s="102"/>
      <c r="M330" s="102"/>
      <c r="N330" s="102"/>
      <c r="O330" s="102"/>
      <c r="P330" s="102"/>
    </row>
    <row r="331" spans="1:16" ht="36" customHeight="1" x14ac:dyDescent="0.25">
      <c r="A331" s="80"/>
      <c r="B331" s="17"/>
      <c r="C331" s="103" t="s">
        <v>42</v>
      </c>
      <c r="D331" s="103"/>
      <c r="E331" s="103" t="s">
        <v>335</v>
      </c>
      <c r="F331" s="103"/>
      <c r="G331" s="103"/>
      <c r="H331" s="103"/>
      <c r="I331" s="103"/>
      <c r="J331" s="103" t="s">
        <v>336</v>
      </c>
      <c r="K331" s="102">
        <f>SUM(K332)</f>
        <v>5000</v>
      </c>
      <c r="L331" s="102"/>
      <c r="M331" s="102"/>
      <c r="N331" s="102"/>
      <c r="O331" s="102">
        <v>5000</v>
      </c>
      <c r="P331" s="102"/>
    </row>
    <row r="332" spans="1:16" x14ac:dyDescent="0.25">
      <c r="A332" s="80"/>
      <c r="B332" s="17"/>
      <c r="C332" s="22"/>
      <c r="D332" s="22"/>
      <c r="E332" s="136" t="s">
        <v>643</v>
      </c>
      <c r="F332" s="22"/>
      <c r="G332" s="83"/>
      <c r="H332" s="22"/>
      <c r="I332" s="22"/>
      <c r="J332" s="22"/>
      <c r="K332" s="23">
        <v>5000</v>
      </c>
      <c r="L332" s="23"/>
      <c r="M332" s="23"/>
      <c r="N332" s="23"/>
      <c r="O332" s="23"/>
      <c r="P332" s="23"/>
    </row>
    <row r="333" spans="1:16" ht="45" x14ac:dyDescent="0.25">
      <c r="A333" s="80"/>
      <c r="B333" s="18" t="s">
        <v>46</v>
      </c>
      <c r="C333" s="20"/>
      <c r="D333" s="20"/>
      <c r="E333" s="18" t="s">
        <v>337</v>
      </c>
      <c r="F333" s="18" t="s">
        <v>338</v>
      </c>
      <c r="G333" s="84" t="s">
        <v>644</v>
      </c>
      <c r="H333" s="18"/>
      <c r="I333" s="18"/>
      <c r="J333" s="20"/>
      <c r="K333" s="21">
        <f>SUM(K334:K337)</f>
        <v>0</v>
      </c>
      <c r="L333" s="21">
        <f>SUM(L334:L337)</f>
        <v>0</v>
      </c>
      <c r="M333" s="21">
        <f>SUM(M334:M354)</f>
        <v>0</v>
      </c>
      <c r="N333" s="21">
        <f>SUM(N334:N354)</f>
        <v>0</v>
      </c>
      <c r="O333" s="21">
        <f>SUM(O334:O337)</f>
        <v>5000</v>
      </c>
      <c r="P333" s="21">
        <f>SUM(P334:P337)</f>
        <v>0</v>
      </c>
    </row>
    <row r="334" spans="1:16" ht="30" x14ac:dyDescent="0.25">
      <c r="A334" s="80"/>
      <c r="B334" s="17"/>
      <c r="C334" s="9" t="s">
        <v>26</v>
      </c>
      <c r="D334" s="9"/>
      <c r="E334" s="113" t="s">
        <v>339</v>
      </c>
      <c r="F334" s="9"/>
      <c r="G334" s="103"/>
      <c r="H334" s="9"/>
      <c r="I334" s="9"/>
      <c r="J334" s="9" t="s">
        <v>340</v>
      </c>
      <c r="K334" s="102">
        <v>0</v>
      </c>
      <c r="L334" s="102"/>
      <c r="M334" s="102"/>
      <c r="N334" s="102"/>
      <c r="O334" s="102">
        <v>5000</v>
      </c>
      <c r="P334" s="102"/>
    </row>
    <row r="335" spans="1:16" x14ac:dyDescent="0.25">
      <c r="A335" s="80"/>
      <c r="B335" s="17"/>
      <c r="C335" s="22"/>
      <c r="D335" s="22">
        <v>1</v>
      </c>
      <c r="E335" s="108" t="s">
        <v>645</v>
      </c>
      <c r="F335" s="22"/>
      <c r="G335" s="83"/>
      <c r="H335" s="22"/>
      <c r="I335" s="22"/>
      <c r="J335" s="22"/>
      <c r="K335" s="23"/>
      <c r="L335" s="23"/>
      <c r="M335" s="23"/>
      <c r="N335" s="23"/>
      <c r="O335" s="23"/>
      <c r="P335" s="23"/>
    </row>
    <row r="336" spans="1:16" ht="30" x14ac:dyDescent="0.25">
      <c r="A336" s="80"/>
      <c r="B336" s="17"/>
      <c r="C336" s="9" t="s">
        <v>34</v>
      </c>
      <c r="D336" s="9"/>
      <c r="E336" s="113" t="s">
        <v>341</v>
      </c>
      <c r="F336" s="9"/>
      <c r="G336" s="103"/>
      <c r="H336" s="9"/>
      <c r="I336" s="9"/>
      <c r="J336" s="9" t="s">
        <v>342</v>
      </c>
      <c r="K336" s="102">
        <v>0</v>
      </c>
      <c r="L336" s="102"/>
      <c r="M336" s="102"/>
      <c r="N336" s="102"/>
      <c r="O336" s="102">
        <v>0</v>
      </c>
      <c r="P336" s="102"/>
    </row>
    <row r="337" spans="1:16" ht="45.75" customHeight="1" x14ac:dyDescent="0.25">
      <c r="A337" s="80"/>
      <c r="B337" s="17"/>
      <c r="C337" s="9" t="s">
        <v>38</v>
      </c>
      <c r="D337" s="9"/>
      <c r="E337" s="113" t="s">
        <v>343</v>
      </c>
      <c r="F337" s="9"/>
      <c r="G337" s="103"/>
      <c r="H337" s="9"/>
      <c r="I337" s="9"/>
      <c r="J337" s="9" t="s">
        <v>344</v>
      </c>
      <c r="K337" s="102">
        <v>0</v>
      </c>
      <c r="L337" s="102"/>
      <c r="M337" s="102"/>
      <c r="N337" s="102"/>
      <c r="O337" s="102">
        <v>0</v>
      </c>
      <c r="P337" s="102"/>
    </row>
    <row r="338" spans="1:16" ht="15" customHeight="1" x14ac:dyDescent="0.25">
      <c r="A338" s="76" t="s">
        <v>345</v>
      </c>
      <c r="B338" s="76"/>
      <c r="C338" s="76"/>
      <c r="D338" s="76"/>
      <c r="E338" s="76"/>
      <c r="F338" s="76"/>
      <c r="G338" s="227"/>
      <c r="H338" s="76"/>
      <c r="I338" s="76"/>
      <c r="J338" s="76"/>
      <c r="K338" s="76"/>
      <c r="L338" s="76"/>
      <c r="M338" s="76"/>
      <c r="N338" s="76"/>
      <c r="O338" s="76"/>
      <c r="P338" s="76"/>
    </row>
    <row r="339" spans="1:16" ht="47.25" x14ac:dyDescent="0.25">
      <c r="A339" s="13" t="s">
        <v>346</v>
      </c>
      <c r="B339" s="14"/>
      <c r="C339" s="14"/>
      <c r="D339" s="14"/>
      <c r="E339" s="32" t="s">
        <v>347</v>
      </c>
      <c r="F339" s="13"/>
      <c r="G339" s="226" t="s">
        <v>646</v>
      </c>
      <c r="H339" s="13"/>
      <c r="I339" s="13"/>
      <c r="J339" s="15"/>
      <c r="K339" s="30">
        <f>K340+K348</f>
        <v>27500</v>
      </c>
      <c r="L339" s="30">
        <f>L340+L348</f>
        <v>13948.08</v>
      </c>
      <c r="M339" s="30">
        <f t="shared" ref="M339:N339" si="23">M340+M348</f>
        <v>0</v>
      </c>
      <c r="N339" s="30">
        <f t="shared" si="23"/>
        <v>0</v>
      </c>
      <c r="O339" s="30">
        <f>O340+O348</f>
        <v>28850</v>
      </c>
      <c r="P339" s="30">
        <f>P340+P348</f>
        <v>13948.08</v>
      </c>
    </row>
    <row r="340" spans="1:16" ht="45" x14ac:dyDescent="0.25">
      <c r="A340" s="80"/>
      <c r="B340" s="18" t="s">
        <v>22</v>
      </c>
      <c r="C340" s="20"/>
      <c r="D340" s="20"/>
      <c r="E340" s="18" t="s">
        <v>348</v>
      </c>
      <c r="F340" s="18" t="s">
        <v>349</v>
      </c>
      <c r="G340" s="84"/>
      <c r="H340" s="18"/>
      <c r="I340" s="18"/>
      <c r="J340" s="20"/>
      <c r="K340" s="21">
        <f>K341+K342+K343+K344+K345+K346+K347</f>
        <v>21500</v>
      </c>
      <c r="L340" s="21">
        <f t="shared" ref="L340" si="24">SUM(L341:L346)</f>
        <v>13948.08</v>
      </c>
      <c r="M340" s="21">
        <f t="shared" ref="M340:N340" si="25">SUM(M341:M343)</f>
        <v>0</v>
      </c>
      <c r="N340" s="21">
        <f t="shared" si="25"/>
        <v>0</v>
      </c>
      <c r="O340" s="21">
        <f>O341+O342+O343+O344+O345+O346+O347</f>
        <v>22550</v>
      </c>
      <c r="P340" s="21">
        <f t="shared" ref="P340" si="26">SUM(P341:P346)</f>
        <v>13948.08</v>
      </c>
    </row>
    <row r="341" spans="1:16" x14ac:dyDescent="0.25">
      <c r="A341" s="80"/>
      <c r="B341" s="17"/>
      <c r="C341" s="9" t="s">
        <v>26</v>
      </c>
      <c r="D341" s="9"/>
      <c r="E341" s="9" t="s">
        <v>350</v>
      </c>
      <c r="F341" s="9"/>
      <c r="G341" s="103"/>
      <c r="H341" s="9"/>
      <c r="I341" s="9"/>
      <c r="J341" s="9" t="s">
        <v>351</v>
      </c>
      <c r="K341" s="137">
        <v>0</v>
      </c>
      <c r="L341" s="137">
        <v>0</v>
      </c>
      <c r="M341" s="102"/>
      <c r="N341" s="102"/>
      <c r="O341" s="137"/>
      <c r="P341" s="137"/>
    </row>
    <row r="342" spans="1:16" x14ac:dyDescent="0.25">
      <c r="A342" s="80"/>
      <c r="B342" s="17"/>
      <c r="C342" s="9" t="s">
        <v>34</v>
      </c>
      <c r="D342" s="9"/>
      <c r="E342" s="9" t="s">
        <v>352</v>
      </c>
      <c r="F342" s="9"/>
      <c r="G342" s="103"/>
      <c r="H342" s="9"/>
      <c r="I342" s="9"/>
      <c r="J342" s="9" t="s">
        <v>353</v>
      </c>
      <c r="K342" s="102">
        <v>500</v>
      </c>
      <c r="L342" s="102">
        <v>0</v>
      </c>
      <c r="M342" s="102"/>
      <c r="N342" s="102"/>
      <c r="O342" s="102">
        <v>550</v>
      </c>
      <c r="P342" s="102"/>
    </row>
    <row r="343" spans="1:16" x14ac:dyDescent="0.25">
      <c r="A343" s="80"/>
      <c r="B343" s="17"/>
      <c r="C343" s="9" t="s">
        <v>38</v>
      </c>
      <c r="D343" s="9"/>
      <c r="E343" s="9" t="s">
        <v>354</v>
      </c>
      <c r="F343" s="9"/>
      <c r="G343" s="103"/>
      <c r="H343" s="9"/>
      <c r="I343" s="9"/>
      <c r="J343" s="9" t="s">
        <v>356</v>
      </c>
      <c r="K343" s="102">
        <v>0</v>
      </c>
      <c r="L343" s="102">
        <v>0</v>
      </c>
      <c r="M343" s="102"/>
      <c r="N343" s="102"/>
      <c r="O343" s="102"/>
      <c r="P343" s="102"/>
    </row>
    <row r="344" spans="1:16" x14ac:dyDescent="0.25">
      <c r="A344" s="80"/>
      <c r="B344" s="17"/>
      <c r="C344" s="9" t="s">
        <v>42</v>
      </c>
      <c r="D344" s="9"/>
      <c r="E344" s="9" t="s">
        <v>357</v>
      </c>
      <c r="F344" s="9"/>
      <c r="G344" s="103"/>
      <c r="H344" s="9"/>
      <c r="I344" s="9"/>
      <c r="J344" s="9" t="s">
        <v>358</v>
      </c>
      <c r="K344" s="102">
        <v>0</v>
      </c>
      <c r="L344" s="102">
        <v>0</v>
      </c>
      <c r="M344" s="102"/>
      <c r="N344" s="102"/>
      <c r="O344" s="102"/>
      <c r="P344" s="102"/>
    </row>
    <row r="345" spans="1:16" x14ac:dyDescent="0.25">
      <c r="A345" s="80"/>
      <c r="B345" s="17"/>
      <c r="C345" s="9" t="s">
        <v>133</v>
      </c>
      <c r="D345" s="9"/>
      <c r="E345" s="9" t="s">
        <v>359</v>
      </c>
      <c r="F345" s="9"/>
      <c r="G345" s="103"/>
      <c r="H345" s="9"/>
      <c r="I345" s="9"/>
      <c r="J345" s="9" t="s">
        <v>360</v>
      </c>
      <c r="K345" s="102">
        <v>0</v>
      </c>
      <c r="L345" s="102">
        <v>0</v>
      </c>
      <c r="M345" s="102"/>
      <c r="N345" s="102"/>
      <c r="O345" s="102"/>
      <c r="P345" s="102"/>
    </row>
    <row r="346" spans="1:16" x14ac:dyDescent="0.25">
      <c r="A346" s="80"/>
      <c r="B346" s="17"/>
      <c r="C346" s="9" t="s">
        <v>136</v>
      </c>
      <c r="D346" s="9"/>
      <c r="E346" s="9" t="s">
        <v>361</v>
      </c>
      <c r="F346" s="9"/>
      <c r="G346" s="103"/>
      <c r="H346" s="9"/>
      <c r="I346" s="9"/>
      <c r="J346" s="9" t="s">
        <v>362</v>
      </c>
      <c r="K346" s="102">
        <v>21000</v>
      </c>
      <c r="L346" s="102">
        <v>13948.08</v>
      </c>
      <c r="M346" s="102"/>
      <c r="N346" s="102"/>
      <c r="O346" s="102">
        <v>22000</v>
      </c>
      <c r="P346" s="102">
        <v>13948.08</v>
      </c>
    </row>
    <row r="347" spans="1:16" x14ac:dyDescent="0.25">
      <c r="A347" s="80"/>
      <c r="B347" s="17"/>
      <c r="C347" s="9" t="s">
        <v>139</v>
      </c>
      <c r="D347" s="9"/>
      <c r="E347" s="138" t="s">
        <v>363</v>
      </c>
      <c r="F347" s="9"/>
      <c r="G347" s="103"/>
      <c r="H347" s="9"/>
      <c r="I347" s="9"/>
      <c r="J347" s="9"/>
      <c r="K347" s="102"/>
      <c r="L347" s="102"/>
      <c r="M347" s="102"/>
      <c r="N347" s="102"/>
      <c r="O347" s="102"/>
      <c r="P347" s="102"/>
    </row>
    <row r="348" spans="1:16" x14ac:dyDescent="0.25">
      <c r="A348" s="80"/>
      <c r="B348" s="18" t="s">
        <v>46</v>
      </c>
      <c r="C348" s="20"/>
      <c r="D348" s="20"/>
      <c r="E348" s="18" t="s">
        <v>364</v>
      </c>
      <c r="F348" s="18"/>
      <c r="G348" s="84"/>
      <c r="H348" s="18"/>
      <c r="I348" s="18"/>
      <c r="J348" s="20"/>
      <c r="K348" s="21">
        <f>K349+K350+K354</f>
        <v>6000</v>
      </c>
      <c r="L348" s="21">
        <f>SUM(L349:L354)</f>
        <v>0</v>
      </c>
      <c r="M348" s="21">
        <f>SUM(M349:M363)</f>
        <v>0</v>
      </c>
      <c r="N348" s="21">
        <f>SUM(N349:N363)</f>
        <v>0</v>
      </c>
      <c r="O348" s="21">
        <f>O349+O350+O354</f>
        <v>6300</v>
      </c>
      <c r="P348" s="21">
        <f>SUM(P349:P354)</f>
        <v>0</v>
      </c>
    </row>
    <row r="349" spans="1:16" ht="30" x14ac:dyDescent="0.25">
      <c r="A349" s="80"/>
      <c r="B349" s="17"/>
      <c r="C349" s="9" t="s">
        <v>26</v>
      </c>
      <c r="D349" s="9"/>
      <c r="E349" s="9" t="s">
        <v>365</v>
      </c>
      <c r="F349" s="9"/>
      <c r="G349" s="103"/>
      <c r="H349" s="9"/>
      <c r="I349" s="9"/>
      <c r="J349" s="9" t="s">
        <v>366</v>
      </c>
      <c r="K349" s="102">
        <v>0</v>
      </c>
      <c r="L349" s="102">
        <v>0</v>
      </c>
      <c r="M349" s="102"/>
      <c r="N349" s="102"/>
      <c r="O349" s="102"/>
      <c r="P349" s="102"/>
    </row>
    <row r="350" spans="1:16" ht="31.5" customHeight="1" x14ac:dyDescent="0.25">
      <c r="A350" s="80"/>
      <c r="B350" s="17"/>
      <c r="C350" s="9" t="s">
        <v>34</v>
      </c>
      <c r="D350" s="9"/>
      <c r="E350" s="9" t="s">
        <v>367</v>
      </c>
      <c r="F350" s="9"/>
      <c r="G350" s="103"/>
      <c r="H350" s="9"/>
      <c r="I350" s="9"/>
      <c r="J350" s="9" t="s">
        <v>368</v>
      </c>
      <c r="K350" s="102">
        <v>6000</v>
      </c>
      <c r="L350" s="102">
        <v>0</v>
      </c>
      <c r="M350" s="102"/>
      <c r="N350" s="102"/>
      <c r="O350" s="102">
        <v>6300</v>
      </c>
      <c r="P350" s="102"/>
    </row>
    <row r="351" spans="1:16" x14ac:dyDescent="0.25">
      <c r="A351" s="80"/>
      <c r="B351" s="17"/>
      <c r="C351" s="22"/>
      <c r="D351" s="22">
        <v>1</v>
      </c>
      <c r="E351" s="108" t="s">
        <v>647</v>
      </c>
      <c r="F351" s="22"/>
      <c r="G351" s="83"/>
      <c r="H351" s="22"/>
      <c r="I351" s="22"/>
      <c r="J351" s="22"/>
      <c r="K351" s="23"/>
      <c r="L351" s="23"/>
      <c r="M351" s="23"/>
      <c r="N351" s="23"/>
      <c r="O351" s="23"/>
      <c r="P351" s="23"/>
    </row>
    <row r="352" spans="1:16" x14ac:dyDescent="0.25">
      <c r="A352" s="80"/>
      <c r="B352" s="17"/>
      <c r="C352" s="22"/>
      <c r="D352" s="22">
        <v>2</v>
      </c>
      <c r="E352" s="108" t="s">
        <v>648</v>
      </c>
      <c r="F352" s="22"/>
      <c r="G352" s="83"/>
      <c r="H352" s="22"/>
      <c r="I352" s="22"/>
      <c r="J352" s="22"/>
      <c r="K352" s="23"/>
      <c r="L352" s="23"/>
      <c r="M352" s="23"/>
      <c r="N352" s="23"/>
      <c r="O352" s="23"/>
      <c r="P352" s="23"/>
    </row>
    <row r="353" spans="1:16" x14ac:dyDescent="0.25">
      <c r="A353" s="80"/>
      <c r="B353" s="17"/>
      <c r="C353" s="22"/>
      <c r="D353" s="22">
        <v>3</v>
      </c>
      <c r="E353" s="108" t="s">
        <v>649</v>
      </c>
      <c r="F353" s="22"/>
      <c r="G353" s="83"/>
      <c r="H353" s="22"/>
      <c r="I353" s="22"/>
      <c r="J353" s="22"/>
      <c r="K353" s="23"/>
      <c r="L353" s="23"/>
      <c r="M353" s="23"/>
      <c r="N353" s="23"/>
      <c r="O353" s="23"/>
      <c r="P353" s="23"/>
    </row>
    <row r="354" spans="1:16" x14ac:dyDescent="0.25">
      <c r="A354" s="80"/>
      <c r="B354" s="17"/>
      <c r="C354" s="9" t="s">
        <v>38</v>
      </c>
      <c r="D354" s="9"/>
      <c r="E354" s="9" t="s">
        <v>369</v>
      </c>
      <c r="F354" s="9"/>
      <c r="G354" s="103"/>
      <c r="H354" s="9"/>
      <c r="I354" s="9"/>
      <c r="J354" s="9" t="s">
        <v>370</v>
      </c>
      <c r="K354" s="102">
        <v>0</v>
      </c>
      <c r="L354" s="102">
        <v>0</v>
      </c>
      <c r="M354" s="102"/>
      <c r="N354" s="102"/>
      <c r="O354" s="102">
        <v>0</v>
      </c>
      <c r="P354" s="102"/>
    </row>
    <row r="355" spans="1:16" x14ac:dyDescent="0.25">
      <c r="A355" s="17"/>
      <c r="B355" s="17"/>
      <c r="C355" s="17"/>
      <c r="D355" s="17"/>
      <c r="E355" s="17"/>
      <c r="F355" s="17"/>
      <c r="G355" s="83"/>
      <c r="H355" s="17"/>
      <c r="I355" s="17"/>
      <c r="J355" s="17"/>
      <c r="K355" s="37"/>
      <c r="L355" s="37"/>
      <c r="M355" s="37"/>
      <c r="N355" s="37"/>
      <c r="O355" s="37"/>
      <c r="P355" s="37"/>
    </row>
    <row r="356" spans="1:16" ht="15" customHeight="1" x14ac:dyDescent="0.25">
      <c r="A356" s="294" t="s">
        <v>371</v>
      </c>
      <c r="B356" s="295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</row>
    <row r="357" spans="1:16" x14ac:dyDescent="0.25">
      <c r="A357" s="80" t="s">
        <v>372</v>
      </c>
      <c r="B357" s="38" t="s">
        <v>373</v>
      </c>
      <c r="C357" s="39"/>
      <c r="D357" s="39"/>
      <c r="E357" s="39" t="s">
        <v>374</v>
      </c>
      <c r="F357" s="39"/>
      <c r="G357" s="231"/>
      <c r="H357" s="39"/>
      <c r="I357" s="39"/>
      <c r="J357" s="39" t="s">
        <v>375</v>
      </c>
      <c r="K357" s="41">
        <v>16300</v>
      </c>
      <c r="L357" s="40"/>
      <c r="M357" s="40"/>
      <c r="N357" s="40"/>
      <c r="O357" s="41">
        <v>20000</v>
      </c>
      <c r="P357" s="40"/>
    </row>
    <row r="358" spans="1:16" x14ac:dyDescent="0.25">
      <c r="A358" s="81"/>
      <c r="B358" s="43" t="s">
        <v>376</v>
      </c>
      <c r="C358" s="39"/>
      <c r="D358" s="39"/>
      <c r="E358" s="39" t="s">
        <v>377</v>
      </c>
      <c r="F358" s="39"/>
      <c r="G358" s="231"/>
      <c r="H358" s="39"/>
      <c r="I358" s="39"/>
      <c r="J358" s="39" t="s">
        <v>378</v>
      </c>
      <c r="K358" s="41">
        <v>13765</v>
      </c>
      <c r="L358" s="40"/>
      <c r="M358" s="40"/>
      <c r="N358" s="40"/>
      <c r="O358" s="41">
        <v>16506</v>
      </c>
      <c r="P358" s="40"/>
    </row>
    <row r="359" spans="1:16" x14ac:dyDescent="0.25">
      <c r="A359" s="81"/>
      <c r="B359" s="43" t="s">
        <v>379</v>
      </c>
      <c r="C359" s="39"/>
      <c r="D359" s="39"/>
      <c r="E359" s="39" t="s">
        <v>380</v>
      </c>
      <c r="F359" s="39"/>
      <c r="G359" s="231"/>
      <c r="H359" s="39"/>
      <c r="I359" s="39"/>
      <c r="J359" s="39"/>
      <c r="K359" s="41">
        <f>SUM(K360:K366)</f>
        <v>43410</v>
      </c>
      <c r="L359" s="41"/>
      <c r="M359" s="40"/>
      <c r="N359" s="40"/>
      <c r="O359" s="41">
        <v>47410</v>
      </c>
      <c r="P359" s="41"/>
    </row>
    <row r="360" spans="1:16" x14ac:dyDescent="0.25">
      <c r="A360" s="81"/>
      <c r="B360" s="42"/>
      <c r="C360" s="22"/>
      <c r="D360" s="22"/>
      <c r="E360" s="44" t="s">
        <v>381</v>
      </c>
      <c r="F360" s="22"/>
      <c r="G360" s="83"/>
      <c r="H360" s="22"/>
      <c r="I360" s="22"/>
      <c r="J360" s="22" t="s">
        <v>382</v>
      </c>
      <c r="K360" s="29">
        <v>500</v>
      </c>
      <c r="L360" s="31"/>
      <c r="M360" s="31"/>
      <c r="N360" s="31"/>
      <c r="O360" s="29"/>
      <c r="P360" s="31"/>
    </row>
    <row r="361" spans="1:16" x14ac:dyDescent="0.25">
      <c r="A361" s="81"/>
      <c r="B361" s="42"/>
      <c r="C361" s="22"/>
      <c r="D361" s="22"/>
      <c r="E361" s="17" t="s">
        <v>383</v>
      </c>
      <c r="F361" s="22"/>
      <c r="G361" s="83"/>
      <c r="H361" s="22"/>
      <c r="I361" s="22"/>
      <c r="J361" s="22" t="s">
        <v>384</v>
      </c>
      <c r="K361" s="29">
        <v>1100</v>
      </c>
      <c r="L361" s="31"/>
      <c r="M361" s="31"/>
      <c r="N361" s="31"/>
      <c r="O361" s="29"/>
      <c r="P361" s="31"/>
    </row>
    <row r="362" spans="1:16" x14ac:dyDescent="0.25">
      <c r="A362" s="81"/>
      <c r="B362" s="42"/>
      <c r="C362" s="22"/>
      <c r="D362" s="22"/>
      <c r="E362" s="44" t="s">
        <v>385</v>
      </c>
      <c r="F362" s="22"/>
      <c r="G362" s="83"/>
      <c r="H362" s="22"/>
      <c r="I362" s="22"/>
      <c r="J362" s="22" t="s">
        <v>386</v>
      </c>
      <c r="K362" s="29">
        <v>350</v>
      </c>
      <c r="L362" s="31"/>
      <c r="M362" s="31"/>
      <c r="N362" s="31"/>
      <c r="O362" s="29"/>
      <c r="P362" s="31"/>
    </row>
    <row r="363" spans="1:16" x14ac:dyDescent="0.25">
      <c r="A363" s="81"/>
      <c r="B363" s="42"/>
      <c r="C363" s="22"/>
      <c r="D363" s="22"/>
      <c r="E363" s="44" t="s">
        <v>387</v>
      </c>
      <c r="F363" s="22"/>
      <c r="G363" s="83"/>
      <c r="H363" s="22"/>
      <c r="I363" s="22"/>
      <c r="J363" s="22" t="s">
        <v>388</v>
      </c>
      <c r="K363" s="29">
        <v>41000</v>
      </c>
      <c r="L363" s="31"/>
      <c r="M363" s="23"/>
      <c r="N363" s="31"/>
      <c r="O363" s="29"/>
      <c r="P363" s="31"/>
    </row>
    <row r="364" spans="1:16" x14ac:dyDescent="0.25">
      <c r="A364" s="81"/>
      <c r="B364" s="42"/>
      <c r="C364" s="22"/>
      <c r="D364" s="22"/>
      <c r="E364" s="44" t="s">
        <v>389</v>
      </c>
      <c r="F364" s="22"/>
      <c r="G364" s="83"/>
      <c r="H364" s="22"/>
      <c r="I364" s="22"/>
      <c r="J364" s="22" t="s">
        <v>390</v>
      </c>
      <c r="K364" s="29">
        <v>300</v>
      </c>
      <c r="L364" s="31"/>
      <c r="M364" s="31"/>
      <c r="N364" s="31"/>
      <c r="O364" s="29"/>
      <c r="P364" s="31"/>
    </row>
    <row r="365" spans="1:16" x14ac:dyDescent="0.25">
      <c r="A365" s="81"/>
      <c r="B365" s="42"/>
      <c r="C365" s="22"/>
      <c r="D365" s="22"/>
      <c r="E365" s="44" t="s">
        <v>391</v>
      </c>
      <c r="F365" s="22"/>
      <c r="G365" s="83"/>
      <c r="H365" s="22"/>
      <c r="I365" s="22"/>
      <c r="J365" s="22" t="s">
        <v>392</v>
      </c>
      <c r="K365" s="29">
        <v>160</v>
      </c>
      <c r="L365" s="31"/>
      <c r="M365" s="31"/>
      <c r="N365" s="31"/>
      <c r="O365" s="29"/>
      <c r="P365" s="31"/>
    </row>
    <row r="366" spans="1:16" x14ac:dyDescent="0.25">
      <c r="A366" s="81"/>
      <c r="B366" s="28"/>
      <c r="C366" s="22"/>
      <c r="D366" s="22"/>
      <c r="E366" s="44" t="s">
        <v>393</v>
      </c>
      <c r="F366" s="22"/>
      <c r="G366" s="83"/>
      <c r="H366" s="22"/>
      <c r="I366" s="22"/>
      <c r="J366" s="22" t="s">
        <v>392</v>
      </c>
      <c r="K366" s="29"/>
      <c r="L366" s="23"/>
      <c r="M366" s="23"/>
      <c r="N366" s="23"/>
      <c r="O366" s="29"/>
      <c r="P366" s="23"/>
    </row>
    <row r="367" spans="1:16" x14ac:dyDescent="0.25">
      <c r="A367" s="81"/>
      <c r="B367" s="43" t="s">
        <v>394</v>
      </c>
      <c r="C367" s="39"/>
      <c r="D367" s="39"/>
      <c r="E367" s="39" t="s">
        <v>395</v>
      </c>
      <c r="F367" s="39"/>
      <c r="G367" s="231"/>
      <c r="H367" s="39"/>
      <c r="I367" s="39"/>
      <c r="J367" s="39" t="s">
        <v>394</v>
      </c>
      <c r="K367" s="41">
        <v>9500</v>
      </c>
      <c r="L367" s="45"/>
      <c r="M367" s="23"/>
      <c r="N367" s="23"/>
      <c r="O367" s="41">
        <v>12000</v>
      </c>
      <c r="P367" s="45"/>
    </row>
    <row r="368" spans="1:16" x14ac:dyDescent="0.25">
      <c r="A368" s="81"/>
      <c r="B368" s="43" t="s">
        <v>396</v>
      </c>
      <c r="C368" s="39"/>
      <c r="D368" s="39"/>
      <c r="E368" s="39" t="s">
        <v>397</v>
      </c>
      <c r="F368" s="39"/>
      <c r="G368" s="231"/>
      <c r="H368" s="39"/>
      <c r="I368" s="39"/>
      <c r="J368" s="39" t="s">
        <v>398</v>
      </c>
      <c r="K368" s="41">
        <v>2400</v>
      </c>
      <c r="L368" s="45"/>
      <c r="M368" s="23"/>
      <c r="N368" s="23"/>
      <c r="O368" s="41">
        <v>3150</v>
      </c>
      <c r="P368" s="45"/>
    </row>
    <row r="369" spans="1:16" x14ac:dyDescent="0.25">
      <c r="A369" s="81"/>
      <c r="B369" s="43" t="s">
        <v>399</v>
      </c>
      <c r="C369" s="39"/>
      <c r="D369" s="39"/>
      <c r="E369" s="39" t="s">
        <v>400</v>
      </c>
      <c r="F369" s="39"/>
      <c r="G369" s="231"/>
      <c r="H369" s="39"/>
      <c r="I369" s="39"/>
      <c r="J369" s="39"/>
      <c r="K369" s="41">
        <v>250</v>
      </c>
      <c r="L369" s="41">
        <f t="shared" ref="L369" si="27">SUM(L370:L370)</f>
        <v>0</v>
      </c>
      <c r="M369" s="23"/>
      <c r="N369" s="23"/>
      <c r="O369" s="41">
        <v>0</v>
      </c>
      <c r="P369" s="41">
        <f t="shared" ref="P369" si="28">SUM(P370:P370)</f>
        <v>0</v>
      </c>
    </row>
    <row r="370" spans="1:16" x14ac:dyDescent="0.25">
      <c r="A370" s="81"/>
      <c r="B370" s="28"/>
      <c r="C370" s="22"/>
      <c r="D370" s="22"/>
      <c r="E370" s="44" t="s">
        <v>401</v>
      </c>
      <c r="F370" s="22"/>
      <c r="G370" s="83"/>
      <c r="H370" s="22"/>
      <c r="I370" s="22"/>
      <c r="J370" s="22" t="s">
        <v>402</v>
      </c>
      <c r="K370" s="29"/>
      <c r="L370" s="23"/>
      <c r="M370" s="23"/>
      <c r="N370" s="23"/>
      <c r="O370" s="29"/>
      <c r="P370" s="23"/>
    </row>
    <row r="371" spans="1:16" x14ac:dyDescent="0.25">
      <c r="A371" s="81"/>
      <c r="B371" s="43"/>
      <c r="C371" s="39"/>
      <c r="D371" s="39"/>
      <c r="E371" s="39" t="s">
        <v>403</v>
      </c>
      <c r="F371" s="39"/>
      <c r="G371" s="231"/>
      <c r="H371" s="39"/>
      <c r="I371" s="39"/>
      <c r="J371" s="39" t="s">
        <v>404</v>
      </c>
      <c r="K371" s="41">
        <v>6000</v>
      </c>
      <c r="L371" s="40"/>
      <c r="M371" s="31"/>
      <c r="N371" s="31"/>
      <c r="O371" s="41">
        <v>6700</v>
      </c>
      <c r="P371" s="40"/>
    </row>
    <row r="372" spans="1:16" x14ac:dyDescent="0.25">
      <c r="A372" s="81"/>
      <c r="B372" s="43"/>
      <c r="C372" s="39"/>
      <c r="D372" s="39"/>
      <c r="E372" s="39" t="s">
        <v>405</v>
      </c>
      <c r="F372" s="39"/>
      <c r="G372" s="231"/>
      <c r="H372" s="39"/>
      <c r="I372" s="39"/>
      <c r="J372" s="39" t="s">
        <v>406</v>
      </c>
      <c r="K372" s="41">
        <f>SUM(K373:K385)</f>
        <v>313040</v>
      </c>
      <c r="L372" s="40"/>
      <c r="M372" s="31"/>
      <c r="N372" s="31"/>
      <c r="O372" s="41">
        <v>317550</v>
      </c>
      <c r="P372" s="40"/>
    </row>
    <row r="373" spans="1:16" x14ac:dyDescent="0.25">
      <c r="A373" s="80"/>
      <c r="B373" s="17"/>
      <c r="C373" s="22"/>
      <c r="D373" s="22">
        <v>1</v>
      </c>
      <c r="E373" s="118" t="s">
        <v>650</v>
      </c>
      <c r="F373" s="22"/>
      <c r="G373" s="83"/>
      <c r="H373" s="22" t="s">
        <v>651</v>
      </c>
      <c r="I373" s="22"/>
      <c r="J373" s="83"/>
      <c r="K373" s="23">
        <v>285290</v>
      </c>
      <c r="L373" s="23"/>
      <c r="M373" s="23"/>
      <c r="N373" s="23"/>
      <c r="O373" s="23"/>
      <c r="P373" s="23"/>
    </row>
    <row r="374" spans="1:16" x14ac:dyDescent="0.25">
      <c r="A374" s="80"/>
      <c r="B374" s="17"/>
      <c r="C374" s="22"/>
      <c r="D374" s="22">
        <v>2</v>
      </c>
      <c r="E374" s="118" t="s">
        <v>652</v>
      </c>
      <c r="F374" s="22"/>
      <c r="G374" s="83"/>
      <c r="H374" s="22" t="s">
        <v>355</v>
      </c>
      <c r="I374" s="22"/>
      <c r="J374" s="83"/>
      <c r="K374" s="23">
        <v>1500</v>
      </c>
      <c r="L374" s="23"/>
      <c r="M374" s="23"/>
      <c r="N374" s="23"/>
      <c r="O374" s="23"/>
      <c r="P374" s="23"/>
    </row>
    <row r="375" spans="1:16" x14ac:dyDescent="0.25">
      <c r="A375" s="80"/>
      <c r="B375" s="17"/>
      <c r="C375" s="22"/>
      <c r="D375" s="22">
        <v>3</v>
      </c>
      <c r="E375" s="118" t="s">
        <v>653</v>
      </c>
      <c r="F375" s="22"/>
      <c r="G375" s="83"/>
      <c r="H375" s="22" t="s">
        <v>479</v>
      </c>
      <c r="I375" s="22"/>
      <c r="J375" s="83"/>
      <c r="K375" s="23">
        <v>2000</v>
      </c>
      <c r="L375" s="23"/>
      <c r="M375" s="23"/>
      <c r="N375" s="23"/>
      <c r="O375" s="23"/>
      <c r="P375" s="23"/>
    </row>
    <row r="376" spans="1:16" x14ac:dyDescent="0.25">
      <c r="A376" s="80"/>
      <c r="B376" s="17"/>
      <c r="C376" s="22"/>
      <c r="D376" s="22">
        <v>4</v>
      </c>
      <c r="E376" s="118" t="s">
        <v>654</v>
      </c>
      <c r="F376" s="22"/>
      <c r="G376" s="83"/>
      <c r="H376" s="22"/>
      <c r="I376" s="22"/>
      <c r="J376" s="83"/>
      <c r="K376" s="23">
        <v>1500</v>
      </c>
      <c r="L376" s="23"/>
      <c r="M376" s="23"/>
      <c r="N376" s="23"/>
      <c r="O376" s="23"/>
      <c r="P376" s="23"/>
    </row>
    <row r="377" spans="1:16" x14ac:dyDescent="0.25">
      <c r="A377" s="80"/>
      <c r="B377" s="17"/>
      <c r="C377" s="22"/>
      <c r="D377" s="22">
        <v>5</v>
      </c>
      <c r="E377" s="118" t="s">
        <v>655</v>
      </c>
      <c r="F377" s="22"/>
      <c r="G377" s="83"/>
      <c r="H377" s="22"/>
      <c r="I377" s="22"/>
      <c r="J377" s="83"/>
      <c r="K377" s="23">
        <v>800</v>
      </c>
      <c r="L377" s="23"/>
      <c r="M377" s="23"/>
      <c r="N377" s="23"/>
      <c r="O377" s="23"/>
      <c r="P377" s="23"/>
    </row>
    <row r="378" spans="1:16" x14ac:dyDescent="0.25">
      <c r="A378" s="80"/>
      <c r="B378" s="17"/>
      <c r="C378" s="22"/>
      <c r="D378" s="22">
        <v>6</v>
      </c>
      <c r="E378" s="118" t="s">
        <v>656</v>
      </c>
      <c r="F378" s="22"/>
      <c r="G378" s="83"/>
      <c r="H378" s="22"/>
      <c r="I378" s="22"/>
      <c r="J378" s="83"/>
      <c r="K378" s="23">
        <v>1750</v>
      </c>
      <c r="L378" s="23"/>
      <c r="M378" s="23"/>
      <c r="N378" s="23"/>
      <c r="O378" s="23"/>
      <c r="P378" s="23"/>
    </row>
    <row r="379" spans="1:16" x14ac:dyDescent="0.25">
      <c r="A379" s="80"/>
      <c r="B379" s="17"/>
      <c r="C379" s="22"/>
      <c r="D379" s="22">
        <v>7</v>
      </c>
      <c r="E379" s="118" t="s">
        <v>657</v>
      </c>
      <c r="F379" s="22"/>
      <c r="G379" s="83"/>
      <c r="H379" s="22"/>
      <c r="I379" s="22"/>
      <c r="J379" s="83"/>
      <c r="K379" s="23">
        <v>1700</v>
      </c>
      <c r="L379" s="23"/>
      <c r="M379" s="23"/>
      <c r="N379" s="23"/>
      <c r="O379" s="23"/>
      <c r="P379" s="23"/>
    </row>
    <row r="380" spans="1:16" x14ac:dyDescent="0.25">
      <c r="A380" s="80"/>
      <c r="B380" s="17"/>
      <c r="C380" s="22"/>
      <c r="D380" s="22">
        <v>8</v>
      </c>
      <c r="E380" s="118" t="s">
        <v>658</v>
      </c>
      <c r="F380" s="22"/>
      <c r="G380" s="83"/>
      <c r="H380" s="22"/>
      <c r="I380" s="22"/>
      <c r="J380" s="83"/>
      <c r="K380" s="23">
        <v>4500</v>
      </c>
      <c r="L380" s="23"/>
      <c r="M380" s="23"/>
      <c r="N380" s="23"/>
      <c r="O380" s="23"/>
      <c r="P380" s="23"/>
    </row>
    <row r="381" spans="1:16" x14ac:dyDescent="0.25">
      <c r="A381" s="80"/>
      <c r="B381" s="17"/>
      <c r="C381" s="22"/>
      <c r="D381" s="22">
        <v>9</v>
      </c>
      <c r="E381" s="118" t="s">
        <v>659</v>
      </c>
      <c r="F381" s="22"/>
      <c r="G381" s="83"/>
      <c r="H381" s="22"/>
      <c r="I381" s="22"/>
      <c r="J381" s="83"/>
      <c r="K381" s="23">
        <v>1000</v>
      </c>
      <c r="L381" s="23"/>
      <c r="M381" s="23"/>
      <c r="N381" s="23"/>
      <c r="O381" s="23"/>
      <c r="P381" s="23"/>
    </row>
    <row r="382" spans="1:16" x14ac:dyDescent="0.25">
      <c r="A382" s="80"/>
      <c r="B382" s="17"/>
      <c r="C382" s="22"/>
      <c r="D382" s="22">
        <v>10</v>
      </c>
      <c r="E382" s="118" t="s">
        <v>660</v>
      </c>
      <c r="F382" s="22"/>
      <c r="G382" s="83"/>
      <c r="H382" s="22"/>
      <c r="I382" s="22"/>
      <c r="J382" s="83"/>
      <c r="K382" s="23">
        <v>6000</v>
      </c>
      <c r="L382" s="23"/>
      <c r="M382" s="23"/>
      <c r="N382" s="23"/>
      <c r="O382" s="23"/>
      <c r="P382" s="23"/>
    </row>
    <row r="383" spans="1:16" x14ac:dyDescent="0.25">
      <c r="A383" s="80"/>
      <c r="B383" s="17"/>
      <c r="C383" s="22"/>
      <c r="D383" s="22">
        <v>11</v>
      </c>
      <c r="E383" s="118" t="s">
        <v>661</v>
      </c>
      <c r="F383" s="22"/>
      <c r="G383" s="83"/>
      <c r="H383" s="22"/>
      <c r="I383" s="22"/>
      <c r="J383" s="83"/>
      <c r="K383" s="23">
        <v>500</v>
      </c>
      <c r="L383" s="23"/>
      <c r="M383" s="23"/>
      <c r="N383" s="23"/>
      <c r="O383" s="23"/>
      <c r="P383" s="23"/>
    </row>
    <row r="384" spans="1:16" x14ac:dyDescent="0.25">
      <c r="A384" s="80"/>
      <c r="B384" s="17"/>
      <c r="C384" s="22"/>
      <c r="D384" s="22">
        <v>12</v>
      </c>
      <c r="E384" s="118" t="s">
        <v>571</v>
      </c>
      <c r="F384" s="22"/>
      <c r="G384" s="83"/>
      <c r="H384" s="22"/>
      <c r="I384" s="22"/>
      <c r="J384" s="83"/>
      <c r="K384" s="23">
        <f>500*12</f>
        <v>6000</v>
      </c>
      <c r="L384" s="23"/>
      <c r="M384" s="23"/>
      <c r="N384" s="23"/>
      <c r="O384" s="23"/>
      <c r="P384" s="23"/>
    </row>
    <row r="385" spans="1:16" x14ac:dyDescent="0.25">
      <c r="A385" s="80"/>
      <c r="B385" s="17"/>
      <c r="C385" s="22"/>
      <c r="D385" s="22">
        <v>9</v>
      </c>
      <c r="E385" s="118" t="s">
        <v>662</v>
      </c>
      <c r="F385" s="22"/>
      <c r="G385" s="83"/>
      <c r="H385" s="22"/>
      <c r="I385" s="22"/>
      <c r="J385" s="83"/>
      <c r="K385" s="23">
        <v>500</v>
      </c>
      <c r="L385" s="23"/>
      <c r="M385" s="23"/>
      <c r="N385" s="23"/>
      <c r="O385" s="23"/>
      <c r="P385" s="23"/>
    </row>
    <row r="386" spans="1:16" x14ac:dyDescent="0.25">
      <c r="A386" s="81"/>
      <c r="B386" s="43"/>
      <c r="C386" s="39"/>
      <c r="D386" s="39"/>
      <c r="E386" s="39" t="s">
        <v>407</v>
      </c>
      <c r="F386" s="39"/>
      <c r="G386" s="231"/>
      <c r="H386" s="39"/>
      <c r="I386" s="39"/>
      <c r="J386" s="39" t="s">
        <v>408</v>
      </c>
      <c r="K386" s="41"/>
      <c r="L386" s="40"/>
      <c r="M386" s="31"/>
      <c r="N386" s="31"/>
      <c r="O386" s="41"/>
      <c r="P386" s="40"/>
    </row>
    <row r="387" spans="1:16" x14ac:dyDescent="0.25">
      <c r="A387" s="81"/>
      <c r="B387" s="43"/>
      <c r="C387" s="39"/>
      <c r="D387" s="39"/>
      <c r="E387" s="39" t="s">
        <v>409</v>
      </c>
      <c r="F387" s="39"/>
      <c r="G387" s="231"/>
      <c r="H387" s="39"/>
      <c r="I387" s="39"/>
      <c r="J387" s="39" t="s">
        <v>410</v>
      </c>
      <c r="K387" s="41">
        <v>5090</v>
      </c>
      <c r="L387" s="40"/>
      <c r="M387" s="31"/>
      <c r="N387" s="31"/>
      <c r="O387" s="41">
        <v>5080</v>
      </c>
      <c r="P387" s="40"/>
    </row>
    <row r="388" spans="1:16" x14ac:dyDescent="0.25">
      <c r="A388" s="81"/>
      <c r="B388" s="28"/>
      <c r="C388" s="22"/>
      <c r="D388" s="22"/>
      <c r="E388" s="22" t="s">
        <v>411</v>
      </c>
      <c r="F388" s="22"/>
      <c r="G388" s="83"/>
      <c r="H388" s="22"/>
      <c r="I388" s="22"/>
      <c r="J388" s="22"/>
      <c r="K388" s="31"/>
      <c r="L388" s="31"/>
      <c r="M388" s="31"/>
      <c r="N388" s="31"/>
      <c r="O388" s="31"/>
      <c r="P388" s="31"/>
    </row>
    <row r="389" spans="1:16" x14ac:dyDescent="0.25">
      <c r="A389" s="81"/>
      <c r="B389" s="28"/>
      <c r="C389" s="22"/>
      <c r="D389" s="22"/>
      <c r="E389" s="22" t="s">
        <v>412</v>
      </c>
      <c r="F389" s="22"/>
      <c r="G389" s="83"/>
      <c r="H389" s="22"/>
      <c r="I389" s="22"/>
      <c r="J389" s="22" t="s">
        <v>413</v>
      </c>
      <c r="K389" s="31"/>
      <c r="L389" s="31"/>
      <c r="M389" s="31"/>
      <c r="N389" s="31"/>
      <c r="O389" s="31"/>
      <c r="P389" s="31"/>
    </row>
    <row r="390" spans="1:16" x14ac:dyDescent="0.25">
      <c r="A390" s="81"/>
      <c r="B390" s="28"/>
      <c r="C390" s="22"/>
      <c r="D390" s="22"/>
      <c r="E390" s="22" t="s">
        <v>414</v>
      </c>
      <c r="F390" s="22"/>
      <c r="G390" s="83"/>
      <c r="H390" s="22"/>
      <c r="I390" s="22"/>
      <c r="J390" s="22" t="s">
        <v>415</v>
      </c>
      <c r="K390" s="31"/>
      <c r="L390" s="31"/>
      <c r="M390" s="31"/>
      <c r="N390" s="31"/>
      <c r="O390" s="31"/>
      <c r="P390" s="31"/>
    </row>
    <row r="391" spans="1:16" x14ac:dyDescent="0.25">
      <c r="A391" s="81"/>
      <c r="B391" s="42"/>
      <c r="C391" s="22"/>
      <c r="D391" s="22"/>
      <c r="E391" s="22" t="s">
        <v>416</v>
      </c>
      <c r="F391" s="22"/>
      <c r="G391" s="83"/>
      <c r="H391" s="22"/>
      <c r="I391" s="22"/>
      <c r="J391" s="22" t="s">
        <v>417</v>
      </c>
      <c r="K391" s="23"/>
      <c r="L391" s="23"/>
      <c r="M391" s="23"/>
      <c r="N391" s="23"/>
      <c r="O391" s="23"/>
      <c r="P391" s="23"/>
    </row>
    <row r="392" spans="1:16" x14ac:dyDescent="0.25">
      <c r="A392" s="81"/>
      <c r="B392" s="42"/>
      <c r="C392" s="22"/>
      <c r="D392" s="22"/>
      <c r="E392" s="22" t="s">
        <v>418</v>
      </c>
      <c r="F392" s="22"/>
      <c r="G392" s="83"/>
      <c r="H392" s="22"/>
      <c r="I392" s="22"/>
      <c r="J392" s="22"/>
      <c r="K392" s="23"/>
      <c r="L392" s="23"/>
      <c r="M392" s="23"/>
      <c r="N392" s="23"/>
      <c r="O392" s="23"/>
      <c r="P392" s="23"/>
    </row>
    <row r="393" spans="1:16" x14ac:dyDescent="0.25">
      <c r="A393" s="81"/>
      <c r="B393" s="42"/>
      <c r="C393" s="22"/>
      <c r="D393" s="22"/>
      <c r="E393" s="22" t="s">
        <v>419</v>
      </c>
      <c r="F393" s="22"/>
      <c r="G393" s="83"/>
      <c r="H393" s="22"/>
      <c r="I393" s="22"/>
      <c r="J393" s="22"/>
      <c r="K393" s="23"/>
      <c r="L393" s="23"/>
      <c r="M393" s="23"/>
      <c r="N393" s="23"/>
      <c r="O393" s="23"/>
      <c r="P393" s="23"/>
    </row>
    <row r="394" spans="1:16" x14ac:dyDescent="0.25">
      <c r="A394" s="81"/>
      <c r="B394" s="42"/>
      <c r="C394" s="22"/>
      <c r="D394" s="22"/>
      <c r="E394" s="22"/>
      <c r="F394" s="22"/>
      <c r="G394" s="83"/>
      <c r="H394" s="22"/>
      <c r="I394" s="22"/>
      <c r="J394" s="22"/>
      <c r="K394" s="23"/>
      <c r="L394" s="23"/>
      <c r="M394" s="23"/>
      <c r="N394" s="23"/>
      <c r="O394" s="23"/>
      <c r="P394" s="23"/>
    </row>
    <row r="395" spans="1:16" x14ac:dyDescent="0.25">
      <c r="A395" s="81"/>
      <c r="B395" s="42"/>
      <c r="C395" s="22"/>
      <c r="D395" s="22"/>
      <c r="E395" s="22" t="s">
        <v>420</v>
      </c>
      <c r="F395" s="22"/>
      <c r="G395" s="83"/>
      <c r="H395" s="22"/>
      <c r="I395" s="22"/>
      <c r="J395" s="22" t="s">
        <v>421</v>
      </c>
      <c r="K395" s="23"/>
      <c r="L395" s="23"/>
      <c r="M395" s="23"/>
      <c r="N395" s="23"/>
      <c r="O395" s="23"/>
      <c r="P395" s="23"/>
    </row>
    <row r="396" spans="1:16" x14ac:dyDescent="0.25">
      <c r="A396" s="81"/>
      <c r="B396" s="42"/>
      <c r="C396" s="22"/>
      <c r="D396" s="22"/>
      <c r="E396" s="22" t="s">
        <v>422</v>
      </c>
      <c r="F396" s="22"/>
      <c r="G396" s="83"/>
      <c r="H396" s="22"/>
      <c r="I396" s="22"/>
      <c r="J396" s="22" t="s">
        <v>423</v>
      </c>
      <c r="K396" s="23"/>
      <c r="L396" s="23"/>
      <c r="M396" s="23"/>
      <c r="N396" s="23"/>
      <c r="O396" s="23"/>
      <c r="P396" s="23"/>
    </row>
    <row r="397" spans="1:16" x14ac:dyDescent="0.25">
      <c r="A397" s="28"/>
      <c r="B397" s="28"/>
      <c r="C397" s="28"/>
      <c r="D397" s="28"/>
      <c r="E397" s="44"/>
      <c r="F397" s="22"/>
      <c r="G397" s="83"/>
      <c r="H397" s="22"/>
      <c r="I397" s="22"/>
      <c r="J397" s="47" t="s">
        <v>424</v>
      </c>
      <c r="K397" s="23"/>
      <c r="L397" s="23"/>
      <c r="M397" s="23"/>
      <c r="N397" s="23"/>
      <c r="O397" s="23"/>
      <c r="P397" s="23"/>
    </row>
    <row r="398" spans="1:16" ht="15" customHeight="1" x14ac:dyDescent="0.25">
      <c r="A398" s="296" t="s">
        <v>425</v>
      </c>
      <c r="B398" s="297"/>
      <c r="C398" s="297"/>
      <c r="D398" s="297"/>
      <c r="E398" s="297"/>
      <c r="F398" s="297"/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</row>
    <row r="399" spans="1:16" x14ac:dyDescent="0.25">
      <c r="A399" s="48" t="s">
        <v>426</v>
      </c>
      <c r="B399" s="49"/>
      <c r="C399" s="50"/>
      <c r="D399" s="50"/>
      <c r="E399" s="50" t="s">
        <v>427</v>
      </c>
      <c r="F399" s="50"/>
      <c r="G399" s="232"/>
      <c r="H399" s="50"/>
      <c r="I399" s="50"/>
      <c r="J399" s="50"/>
      <c r="K399" s="52"/>
      <c r="L399" s="51">
        <f>L400+L403+L407+L410</f>
        <v>487575.41</v>
      </c>
      <c r="M399" s="52"/>
      <c r="N399" s="52"/>
      <c r="O399" s="52"/>
      <c r="P399" s="51">
        <f>P400+P403+P407+P410</f>
        <v>200000</v>
      </c>
    </row>
    <row r="400" spans="1:16" x14ac:dyDescent="0.25">
      <c r="A400" s="28"/>
      <c r="B400" s="53" t="s">
        <v>379</v>
      </c>
      <c r="C400" s="54"/>
      <c r="D400" s="54"/>
      <c r="E400" s="54" t="s">
        <v>428</v>
      </c>
      <c r="F400" s="54"/>
      <c r="G400" s="230"/>
      <c r="H400" s="54"/>
      <c r="I400" s="54"/>
      <c r="J400" s="54"/>
      <c r="K400" s="55"/>
      <c r="L400" s="56">
        <v>200000</v>
      </c>
      <c r="M400" s="55"/>
      <c r="N400" s="55"/>
      <c r="O400" s="55"/>
      <c r="P400" s="56">
        <v>200000</v>
      </c>
    </row>
    <row r="401" spans="1:16" x14ac:dyDescent="0.25">
      <c r="A401" s="42"/>
      <c r="B401" s="42"/>
      <c r="C401" s="22"/>
      <c r="D401" s="22"/>
      <c r="E401" s="22" t="s">
        <v>429</v>
      </c>
      <c r="F401" s="22"/>
      <c r="G401" s="83"/>
      <c r="H401" s="22"/>
      <c r="I401" s="22"/>
      <c r="J401" s="22" t="s">
        <v>430</v>
      </c>
      <c r="K401" s="23"/>
      <c r="L401" s="29"/>
      <c r="M401" s="23"/>
      <c r="N401" s="23"/>
      <c r="O401" s="23"/>
      <c r="P401" s="29"/>
    </row>
    <row r="402" spans="1:16" x14ac:dyDescent="0.25">
      <c r="A402" s="42"/>
      <c r="B402" s="42"/>
      <c r="C402" s="22"/>
      <c r="D402" s="22"/>
      <c r="E402" s="22" t="s">
        <v>431</v>
      </c>
      <c r="F402" s="22"/>
      <c r="G402" s="83"/>
      <c r="H402" s="22"/>
      <c r="I402" s="22"/>
      <c r="J402" s="22" t="s">
        <v>432</v>
      </c>
      <c r="K402" s="23"/>
      <c r="L402" s="29">
        <f>10000*30</f>
        <v>300000</v>
      </c>
      <c r="M402" s="23"/>
      <c r="N402" s="23"/>
      <c r="O402" s="23"/>
      <c r="P402" s="29"/>
    </row>
    <row r="403" spans="1:16" x14ac:dyDescent="0.25">
      <c r="A403" s="42"/>
      <c r="B403" s="53" t="s">
        <v>376</v>
      </c>
      <c r="C403" s="54"/>
      <c r="D403" s="54"/>
      <c r="E403" s="54" t="s">
        <v>433</v>
      </c>
      <c r="F403" s="54"/>
      <c r="G403" s="230"/>
      <c r="H403" s="54"/>
      <c r="I403" s="54"/>
      <c r="J403" s="54"/>
      <c r="K403" s="55"/>
      <c r="L403" s="57">
        <f>SUM(L404:L406)</f>
        <v>287575.40999999997</v>
      </c>
      <c r="M403" s="55"/>
      <c r="N403" s="55"/>
      <c r="O403" s="55"/>
      <c r="P403" s="57">
        <f>SUM(P404:P406)</f>
        <v>0</v>
      </c>
    </row>
    <row r="404" spans="1:16" x14ac:dyDescent="0.25">
      <c r="A404" s="42"/>
      <c r="B404" s="42"/>
      <c r="C404" s="22"/>
      <c r="D404" s="22"/>
      <c r="E404" s="22" t="s">
        <v>434</v>
      </c>
      <c r="F404" s="22"/>
      <c r="G404" s="83"/>
      <c r="H404" s="22"/>
      <c r="I404" s="22"/>
      <c r="J404" s="22" t="s">
        <v>435</v>
      </c>
      <c r="K404" s="23"/>
      <c r="L404" s="260">
        <v>274475.40999999997</v>
      </c>
      <c r="M404" s="23"/>
      <c r="N404" s="23"/>
      <c r="O404" s="23"/>
      <c r="P404" s="260"/>
    </row>
    <row r="405" spans="1:16" x14ac:dyDescent="0.25">
      <c r="A405" s="42"/>
      <c r="B405" s="42"/>
      <c r="C405" s="22"/>
      <c r="D405" s="22"/>
      <c r="E405" s="22" t="s">
        <v>436</v>
      </c>
      <c r="F405" s="22"/>
      <c r="G405" s="83"/>
      <c r="H405" s="22"/>
      <c r="I405" s="22"/>
      <c r="J405" s="22" t="s">
        <v>437</v>
      </c>
      <c r="K405" s="23"/>
      <c r="L405" s="29">
        <v>0</v>
      </c>
      <c r="M405" s="23"/>
      <c r="N405" s="23"/>
      <c r="O405" s="23"/>
      <c r="P405" s="29"/>
    </row>
    <row r="406" spans="1:16" x14ac:dyDescent="0.25">
      <c r="A406" s="42"/>
      <c r="B406" s="42"/>
      <c r="C406" s="22"/>
      <c r="D406" s="22"/>
      <c r="E406" s="22" t="s">
        <v>438</v>
      </c>
      <c r="F406" s="22"/>
      <c r="G406" s="83"/>
      <c r="H406" s="22"/>
      <c r="I406" s="22"/>
      <c r="J406" s="22" t="s">
        <v>439</v>
      </c>
      <c r="K406" s="23"/>
      <c r="L406" s="29">
        <v>13100</v>
      </c>
      <c r="M406" s="23"/>
      <c r="N406" s="23"/>
      <c r="O406" s="23"/>
      <c r="P406" s="29"/>
    </row>
    <row r="407" spans="1:16" x14ac:dyDescent="0.25">
      <c r="A407" s="28"/>
      <c r="B407" s="53" t="s">
        <v>440</v>
      </c>
      <c r="C407" s="54"/>
      <c r="D407" s="54"/>
      <c r="E407" s="54" t="s">
        <v>441</v>
      </c>
      <c r="F407" s="54"/>
      <c r="G407" s="230"/>
      <c r="H407" s="54"/>
      <c r="I407" s="54"/>
      <c r="J407" s="54"/>
      <c r="K407" s="58"/>
      <c r="L407" s="56">
        <f>SUM(L408:L409)</f>
        <v>0</v>
      </c>
      <c r="M407" s="58"/>
      <c r="N407" s="58"/>
      <c r="O407" s="58"/>
      <c r="P407" s="56">
        <f>SUM(P408:P409)</f>
        <v>0</v>
      </c>
    </row>
    <row r="408" spans="1:16" x14ac:dyDescent="0.25">
      <c r="A408" s="42"/>
      <c r="B408" s="42"/>
      <c r="C408" s="22"/>
      <c r="D408" s="22"/>
      <c r="E408" s="22" t="s">
        <v>442</v>
      </c>
      <c r="F408" s="22"/>
      <c r="G408" s="83"/>
      <c r="H408" s="22"/>
      <c r="I408" s="22"/>
      <c r="J408" s="22" t="s">
        <v>443</v>
      </c>
      <c r="K408" s="23"/>
      <c r="L408" s="29">
        <v>0</v>
      </c>
      <c r="M408" s="23"/>
      <c r="N408" s="23"/>
      <c r="O408" s="23"/>
      <c r="P408" s="29">
        <v>0</v>
      </c>
    </row>
    <row r="409" spans="1:16" x14ac:dyDescent="0.25">
      <c r="A409" s="42"/>
      <c r="B409" s="42"/>
      <c r="C409" s="22"/>
      <c r="D409" s="22"/>
      <c r="E409" s="22" t="s">
        <v>444</v>
      </c>
      <c r="F409" s="22"/>
      <c r="G409" s="83"/>
      <c r="H409" s="22"/>
      <c r="I409" s="22"/>
      <c r="J409" s="22" t="s">
        <v>445</v>
      </c>
      <c r="K409" s="23"/>
      <c r="L409" s="29">
        <v>0</v>
      </c>
      <c r="M409" s="23"/>
      <c r="N409" s="23"/>
      <c r="O409" s="23"/>
      <c r="P409" s="29">
        <v>0</v>
      </c>
    </row>
    <row r="410" spans="1:16" x14ac:dyDescent="0.25">
      <c r="A410" s="28"/>
      <c r="B410" s="53" t="s">
        <v>6</v>
      </c>
      <c r="C410" s="54"/>
      <c r="D410" s="54"/>
      <c r="E410" s="54" t="s">
        <v>446</v>
      </c>
      <c r="F410" s="54"/>
      <c r="G410" s="230"/>
      <c r="H410" s="54"/>
      <c r="I410" s="54"/>
      <c r="J410" s="54" t="s">
        <v>447</v>
      </c>
      <c r="K410" s="59"/>
      <c r="L410" s="59">
        <v>0</v>
      </c>
      <c r="M410" s="55"/>
      <c r="N410" s="55"/>
      <c r="O410" s="59"/>
      <c r="P410" s="59">
        <v>0</v>
      </c>
    </row>
    <row r="411" spans="1:16" x14ac:dyDescent="0.25">
      <c r="A411" s="49" t="s">
        <v>448</v>
      </c>
      <c r="B411" s="49"/>
      <c r="C411" s="50"/>
      <c r="D411" s="50"/>
      <c r="E411" s="50" t="s">
        <v>449</v>
      </c>
      <c r="F411" s="50"/>
      <c r="G411" s="232"/>
      <c r="H411" s="50"/>
      <c r="I411" s="50"/>
      <c r="J411" s="50"/>
      <c r="K411" s="52"/>
      <c r="L411" s="60">
        <f>SUM(L412:L414)</f>
        <v>0</v>
      </c>
      <c r="M411" s="52"/>
      <c r="N411" s="52"/>
      <c r="O411" s="52"/>
      <c r="P411" s="60">
        <f>SUM(P412:P414)</f>
        <v>0</v>
      </c>
    </row>
    <row r="412" spans="1:16" x14ac:dyDescent="0.25">
      <c r="A412" s="42"/>
      <c r="B412" s="42"/>
      <c r="C412" s="22"/>
      <c r="D412" s="22"/>
      <c r="E412" s="22" t="s">
        <v>450</v>
      </c>
      <c r="F412" s="22"/>
      <c r="G412" s="83"/>
      <c r="H412" s="22"/>
      <c r="I412" s="22"/>
      <c r="J412" s="22" t="s">
        <v>451</v>
      </c>
      <c r="K412" s="23"/>
      <c r="L412" s="29">
        <v>0</v>
      </c>
      <c r="M412" s="23"/>
      <c r="N412" s="23"/>
      <c r="O412" s="23"/>
      <c r="P412" s="29">
        <v>0</v>
      </c>
    </row>
    <row r="413" spans="1:16" x14ac:dyDescent="0.25">
      <c r="A413" s="42"/>
      <c r="B413" s="42"/>
      <c r="C413" s="22"/>
      <c r="D413" s="22"/>
      <c r="E413" s="22" t="s">
        <v>452</v>
      </c>
      <c r="F413" s="22"/>
      <c r="G413" s="83"/>
      <c r="H413" s="22"/>
      <c r="I413" s="22"/>
      <c r="J413" s="22" t="s">
        <v>453</v>
      </c>
      <c r="K413" s="23"/>
      <c r="L413" s="29">
        <v>0</v>
      </c>
      <c r="M413" s="23"/>
      <c r="N413" s="23"/>
      <c r="O413" s="23"/>
      <c r="P413" s="29">
        <v>0</v>
      </c>
    </row>
    <row r="414" spans="1:16" x14ac:dyDescent="0.25">
      <c r="A414" s="42"/>
      <c r="B414" s="42"/>
      <c r="C414" s="22"/>
      <c r="D414" s="22"/>
      <c r="E414" s="22" t="s">
        <v>454</v>
      </c>
      <c r="F414" s="22"/>
      <c r="G414" s="83"/>
      <c r="H414" s="22"/>
      <c r="I414" s="22"/>
      <c r="J414" s="22" t="s">
        <v>455</v>
      </c>
      <c r="K414" s="23"/>
      <c r="L414" s="29">
        <v>0</v>
      </c>
      <c r="M414" s="23"/>
      <c r="N414" s="23"/>
      <c r="O414" s="23"/>
      <c r="P414" s="29">
        <v>0</v>
      </c>
    </row>
    <row r="415" spans="1:16" x14ac:dyDescent="0.25">
      <c r="A415" s="61"/>
      <c r="B415" s="61"/>
      <c r="C415" s="62"/>
      <c r="D415" s="62"/>
      <c r="E415" s="282" t="s">
        <v>456</v>
      </c>
      <c r="F415" s="282"/>
      <c r="G415" s="282"/>
      <c r="H415" s="282"/>
      <c r="I415" s="282"/>
      <c r="J415" s="282"/>
      <c r="K415" s="63">
        <f>K4+K38+K65+K78+K91+K123+K174+K324+K339+K357+K358+K359+K367+K368+K369+K371+K372+K387+K386+K399+K411</f>
        <v>667188</v>
      </c>
      <c r="L415" s="63">
        <f>L411+L399+L339+L324+L174+L123+L91+L78+L65+L38+L4+L357+L358+L359+L367+L368+L369+L371+L372+L386+L387</f>
        <v>522023.49</v>
      </c>
      <c r="M415" s="63">
        <f>M4+M38+M65+M78+M91+M123+M174+M324+M339+M357+M358+M359+M367+M368+M369+M371+M372+M387+M386+M399+M411</f>
        <v>0</v>
      </c>
      <c r="N415" s="63">
        <f>N411+N399+N339+N324+N174+N123+N91+N78+N65+N38+N4+N357+N358+N359+N367+N368+N369+N371+N372+N386+N387</f>
        <v>0</v>
      </c>
      <c r="O415" s="63">
        <f>O4+O38+O65+O78+O91+O123+O174+O324+O339+O357+O358+O359+O367+O368+O369+O371+O372+O387+O386+O399+O411</f>
        <v>624699</v>
      </c>
      <c r="P415" s="63">
        <f>P411+P399+P339+P324+P174+P123+P91+P78+P65+P38+P4+P357+P358+P359+P367+P368+P369+P371+P372+P386+P387</f>
        <v>217448.08</v>
      </c>
    </row>
    <row r="416" spans="1:16" x14ac:dyDescent="0.25">
      <c r="A416" s="61"/>
      <c r="B416" s="61"/>
      <c r="C416" s="61"/>
      <c r="D416" s="61"/>
      <c r="E416" s="281" t="s">
        <v>457</v>
      </c>
      <c r="F416" s="281"/>
      <c r="G416" s="281"/>
      <c r="H416" s="281"/>
      <c r="I416" s="281"/>
      <c r="J416" s="281"/>
      <c r="K416" s="63"/>
      <c r="L416" s="63">
        <f>L415-K415</f>
        <v>-145164.51</v>
      </c>
      <c r="M416" s="63"/>
      <c r="N416" s="63">
        <f>N415-M415</f>
        <v>0</v>
      </c>
      <c r="O416" s="63"/>
      <c r="P416" s="63">
        <f>P415-O415</f>
        <v>-407250.92000000004</v>
      </c>
    </row>
    <row r="417" spans="10:10" x14ac:dyDescent="0.25">
      <c r="J417" s="7"/>
    </row>
  </sheetData>
  <autoFilter ref="A2:N354" xr:uid="{00000000-0009-0000-0000-000000000000}"/>
  <mergeCells count="9">
    <mergeCell ref="O1:P1"/>
    <mergeCell ref="A356:P356"/>
    <mergeCell ref="A398:P398"/>
    <mergeCell ref="E415:J415"/>
    <mergeCell ref="E416:J416"/>
    <mergeCell ref="A1:F1"/>
    <mergeCell ref="K1:L1"/>
    <mergeCell ref="M1:N1"/>
    <mergeCell ref="A64:L64"/>
  </mergeCells>
  <pageMargins left="0.17" right="0.16" top="0.55118110236220474" bottom="0.35433070866141736" header="0.31496062992125984" footer="0.31496062992125984"/>
  <pageSetup paperSize="8" scale="90" orientation="landscape" r:id="rId1"/>
  <ignoredErrors>
    <ignoredError sqref="K325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98D1-9555-4F0F-8D68-C4360189E97A}">
  <dimension ref="A1:R447"/>
  <sheetViews>
    <sheetView zoomScale="90" zoomScaleNormal="90" workbookViewId="0">
      <pane ySplit="2" topLeftCell="A85" activePane="bottomLeft" state="frozen"/>
      <selection pane="bottomLeft" activeCell="P449" sqref="P449"/>
    </sheetView>
  </sheetViews>
  <sheetFormatPr defaultColWidth="9.140625" defaultRowHeight="15" x14ac:dyDescent="0.25"/>
  <cols>
    <col min="1" max="1" width="7" style="6" customWidth="1"/>
    <col min="2" max="2" width="7.85546875" style="6" customWidth="1"/>
    <col min="3" max="4" width="7.28515625" style="6" customWidth="1"/>
    <col min="5" max="5" width="65.5703125" style="6" customWidth="1"/>
    <col min="6" max="6" width="20" style="6" customWidth="1"/>
    <col min="7" max="7" width="20" style="233" customWidth="1"/>
    <col min="8" max="9" width="12.42578125" style="6" customWidth="1"/>
    <col min="10" max="10" width="14.28515625" style="6" customWidth="1"/>
    <col min="11" max="11" width="13.5703125" style="8" hidden="1" customWidth="1"/>
    <col min="12" max="12" width="17.42578125" style="8" hidden="1" customWidth="1"/>
    <col min="13" max="13" width="12.42578125" style="8" hidden="1" customWidth="1"/>
    <col min="14" max="14" width="17.42578125" style="8" hidden="1" customWidth="1"/>
    <col min="15" max="15" width="13.5703125" style="8" customWidth="1"/>
    <col min="16" max="16" width="17.42578125" style="8" customWidth="1"/>
    <col min="17" max="17" width="12.42578125" style="8" customWidth="1"/>
    <col min="18" max="18" width="17.42578125" style="8" customWidth="1"/>
    <col min="19" max="16384" width="9.140625" style="1"/>
  </cols>
  <sheetData>
    <row r="1" spans="1:18" ht="23.25" x14ac:dyDescent="0.25">
      <c r="A1" s="284" t="s">
        <v>0</v>
      </c>
      <c r="B1" s="284"/>
      <c r="C1" s="284"/>
      <c r="D1" s="284"/>
      <c r="E1" s="284"/>
      <c r="F1" s="284"/>
      <c r="G1" s="223"/>
      <c r="H1" s="99" t="s">
        <v>1</v>
      </c>
      <c r="I1" s="99" t="s">
        <v>458</v>
      </c>
      <c r="J1" s="9"/>
      <c r="K1" s="283" t="s">
        <v>3</v>
      </c>
      <c r="L1" s="283"/>
      <c r="M1" s="283" t="s">
        <v>4</v>
      </c>
      <c r="N1" s="283"/>
      <c r="O1" s="283" t="s">
        <v>3</v>
      </c>
      <c r="P1" s="283"/>
      <c r="Q1" s="283" t="s">
        <v>4</v>
      </c>
      <c r="R1" s="283"/>
    </row>
    <row r="2" spans="1:18" ht="30" x14ac:dyDescent="0.25">
      <c r="A2" s="10" t="s">
        <v>5</v>
      </c>
      <c r="B2" s="10" t="s">
        <v>6</v>
      </c>
      <c r="C2" s="10" t="s">
        <v>7</v>
      </c>
      <c r="D2" s="10"/>
      <c r="E2" s="10" t="s">
        <v>8</v>
      </c>
      <c r="F2" s="10" t="s">
        <v>9</v>
      </c>
      <c r="G2" s="224" t="s">
        <v>459</v>
      </c>
      <c r="H2" s="89">
        <v>2024</v>
      </c>
      <c r="I2" s="90">
        <v>2024</v>
      </c>
      <c r="J2" s="9" t="s">
        <v>10</v>
      </c>
      <c r="K2" s="12" t="s">
        <v>14</v>
      </c>
      <c r="L2" s="12" t="s">
        <v>15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16</v>
      </c>
      <c r="R2" s="12" t="s">
        <v>17</v>
      </c>
    </row>
    <row r="3" spans="1:18" ht="15" customHeight="1" x14ac:dyDescent="0.25">
      <c r="A3" s="75" t="s">
        <v>19</v>
      </c>
      <c r="B3" s="75"/>
      <c r="C3" s="75"/>
      <c r="D3" s="75"/>
      <c r="E3" s="75"/>
      <c r="F3" s="75"/>
      <c r="G3" s="22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61.5" customHeight="1" x14ac:dyDescent="0.25">
      <c r="A4" s="13" t="s">
        <v>20</v>
      </c>
      <c r="B4" s="14"/>
      <c r="C4" s="14"/>
      <c r="D4" s="14"/>
      <c r="E4" s="13" t="s">
        <v>21</v>
      </c>
      <c r="F4" s="13" t="s">
        <v>21</v>
      </c>
      <c r="G4" s="226"/>
      <c r="H4" s="13"/>
      <c r="I4" s="13"/>
      <c r="J4" s="15"/>
      <c r="K4" s="16">
        <f>K5+K17+K29</f>
        <v>18000</v>
      </c>
      <c r="L4" s="16">
        <f>L5+L17</f>
        <v>0</v>
      </c>
      <c r="M4" s="16">
        <f>M5+M17</f>
        <v>0</v>
      </c>
      <c r="N4" s="16">
        <f>N5+N17</f>
        <v>0</v>
      </c>
      <c r="O4" s="16">
        <f>O5+O17+O29</f>
        <v>4500</v>
      </c>
      <c r="P4" s="16">
        <f>P5+P17</f>
        <v>0</v>
      </c>
      <c r="Q4" s="16">
        <f>Q5+Q17</f>
        <v>0</v>
      </c>
      <c r="R4" s="16">
        <f>R5+R17</f>
        <v>0</v>
      </c>
    </row>
    <row r="5" spans="1:18" ht="75" x14ac:dyDescent="0.25">
      <c r="A5" s="80"/>
      <c r="B5" s="18" t="s">
        <v>22</v>
      </c>
      <c r="C5" s="19"/>
      <c r="D5" s="19"/>
      <c r="E5" s="85" t="s">
        <v>460</v>
      </c>
      <c r="F5" s="84" t="s">
        <v>24</v>
      </c>
      <c r="G5" s="84" t="s">
        <v>461</v>
      </c>
      <c r="H5" s="84"/>
      <c r="I5" s="84"/>
      <c r="J5" s="20"/>
      <c r="K5" s="21">
        <f>K6+K8+K11+K16</f>
        <v>5000</v>
      </c>
      <c r="L5" s="21">
        <f>SUM(L6:L24)</f>
        <v>0</v>
      </c>
      <c r="M5" s="21">
        <f>SUM(M6:M24)</f>
        <v>0</v>
      </c>
      <c r="N5" s="21">
        <f>SUM(N6:N24)</f>
        <v>0</v>
      </c>
      <c r="O5" s="21">
        <f>O6+O8+O11+O16</f>
        <v>2000</v>
      </c>
      <c r="P5" s="21">
        <f>SUM(P6:P24)</f>
        <v>0</v>
      </c>
      <c r="Q5" s="21">
        <f>SUM(Q6:Q24)</f>
        <v>0</v>
      </c>
      <c r="R5" s="21">
        <f>SUM(R6:R24)</f>
        <v>0</v>
      </c>
    </row>
    <row r="6" spans="1:18" ht="30" customHeight="1" x14ac:dyDescent="0.25">
      <c r="A6" s="80"/>
      <c r="B6" s="17"/>
      <c r="C6" s="9" t="s">
        <v>26</v>
      </c>
      <c r="D6" s="9"/>
      <c r="E6" s="100" t="s">
        <v>27</v>
      </c>
      <c r="F6" s="100"/>
      <c r="G6" s="103"/>
      <c r="H6" s="101"/>
      <c r="I6" s="101"/>
      <c r="J6" s="9" t="s">
        <v>33</v>
      </c>
      <c r="K6" s="102">
        <f>SUM(K7:K7)</f>
        <v>0</v>
      </c>
      <c r="L6" s="102"/>
      <c r="M6" s="102"/>
      <c r="N6" s="102"/>
      <c r="O6" s="102">
        <f>SUM(O7)</f>
        <v>0</v>
      </c>
      <c r="P6" s="102"/>
      <c r="Q6" s="102"/>
      <c r="R6" s="102"/>
    </row>
    <row r="7" spans="1:18" ht="30" x14ac:dyDescent="0.25">
      <c r="A7" s="80"/>
      <c r="B7" s="17"/>
      <c r="C7" s="22"/>
      <c r="D7" s="22">
        <v>1</v>
      </c>
      <c r="E7" s="94" t="s">
        <v>663</v>
      </c>
      <c r="F7" s="17"/>
      <c r="G7" s="83"/>
      <c r="H7" s="95" t="s">
        <v>664</v>
      </c>
      <c r="I7" s="95"/>
      <c r="J7" s="22"/>
      <c r="K7" s="23">
        <v>0</v>
      </c>
      <c r="L7" s="23"/>
      <c r="M7" s="23"/>
      <c r="N7" s="23"/>
      <c r="O7" s="23">
        <v>0</v>
      </c>
      <c r="P7" s="23"/>
      <c r="Q7" s="23"/>
      <c r="R7" s="23"/>
    </row>
    <row r="8" spans="1:18" ht="30" x14ac:dyDescent="0.25">
      <c r="A8" s="80"/>
      <c r="B8" s="17"/>
      <c r="C8" s="9" t="s">
        <v>34</v>
      </c>
      <c r="D8" s="9"/>
      <c r="E8" s="9" t="s">
        <v>35</v>
      </c>
      <c r="F8" s="9"/>
      <c r="G8" s="103"/>
      <c r="H8" s="101"/>
      <c r="I8" s="101"/>
      <c r="J8" s="9" t="s">
        <v>37</v>
      </c>
      <c r="K8" s="102">
        <v>0</v>
      </c>
      <c r="L8" s="102"/>
      <c r="M8" s="102"/>
      <c r="N8" s="102"/>
      <c r="O8" s="102">
        <v>0</v>
      </c>
      <c r="P8" s="102"/>
      <c r="Q8" s="102"/>
      <c r="R8" s="102"/>
    </row>
    <row r="9" spans="1:18" x14ac:dyDescent="0.25">
      <c r="A9" s="80"/>
      <c r="B9" s="17"/>
      <c r="C9" s="22"/>
      <c r="D9" s="22">
        <v>1</v>
      </c>
      <c r="E9" s="107" t="s">
        <v>465</v>
      </c>
      <c r="F9" s="22"/>
      <c r="G9" s="83"/>
      <c r="H9" s="95" t="s">
        <v>32</v>
      </c>
      <c r="I9" s="95"/>
      <c r="J9" s="22"/>
      <c r="K9" s="23">
        <v>0</v>
      </c>
      <c r="L9" s="23"/>
      <c r="M9" s="23"/>
      <c r="N9" s="23"/>
      <c r="O9" s="23">
        <v>0</v>
      </c>
      <c r="P9" s="23"/>
      <c r="Q9" s="23"/>
      <c r="R9" s="23"/>
    </row>
    <row r="10" spans="1:18" x14ac:dyDescent="0.25">
      <c r="A10" s="80"/>
      <c r="B10" s="17"/>
      <c r="C10" s="22"/>
      <c r="D10" s="22">
        <v>2</v>
      </c>
      <c r="E10" s="107" t="s">
        <v>466</v>
      </c>
      <c r="F10" s="22"/>
      <c r="G10" s="83"/>
      <c r="H10" s="95" t="s">
        <v>32</v>
      </c>
      <c r="I10" s="95"/>
      <c r="J10" s="22"/>
      <c r="K10" s="23">
        <v>0</v>
      </c>
      <c r="L10" s="23"/>
      <c r="M10" s="23"/>
      <c r="N10" s="23"/>
      <c r="O10" s="23">
        <v>0</v>
      </c>
      <c r="P10" s="23"/>
      <c r="Q10" s="23"/>
      <c r="R10" s="23"/>
    </row>
    <row r="11" spans="1:18" ht="60" x14ac:dyDescent="0.25">
      <c r="A11" s="80"/>
      <c r="B11" s="17"/>
      <c r="C11" s="9" t="s">
        <v>38</v>
      </c>
      <c r="D11" s="9"/>
      <c r="E11" s="103" t="s">
        <v>467</v>
      </c>
      <c r="F11" s="9"/>
      <c r="G11" s="103"/>
      <c r="H11" s="101" t="s">
        <v>30</v>
      </c>
      <c r="I11" s="101"/>
      <c r="J11" s="9" t="s">
        <v>41</v>
      </c>
      <c r="K11" s="102">
        <f>SUM(K12:K15)</f>
        <v>5000</v>
      </c>
      <c r="L11" s="102"/>
      <c r="M11" s="102"/>
      <c r="N11" s="102"/>
      <c r="O11" s="102">
        <f>SUM(O12:O15)</f>
        <v>2000</v>
      </c>
      <c r="P11" s="102"/>
      <c r="Q11" s="102"/>
      <c r="R11" s="102"/>
    </row>
    <row r="12" spans="1:18" x14ac:dyDescent="0.25">
      <c r="A12" s="80"/>
      <c r="B12" s="17"/>
      <c r="C12" s="22"/>
      <c r="D12" s="22">
        <v>1</v>
      </c>
      <c r="E12" s="108" t="s">
        <v>665</v>
      </c>
      <c r="F12" s="22"/>
      <c r="G12" s="83"/>
      <c r="H12" s="95" t="s">
        <v>36</v>
      </c>
      <c r="I12" s="95"/>
      <c r="J12" s="22"/>
      <c r="K12" s="23">
        <v>500</v>
      </c>
      <c r="L12" s="23"/>
      <c r="M12" s="23"/>
      <c r="N12" s="23"/>
      <c r="O12" s="23">
        <v>875</v>
      </c>
      <c r="P12" s="23"/>
      <c r="Q12" s="23"/>
      <c r="R12" s="23"/>
    </row>
    <row r="13" spans="1:18" x14ac:dyDescent="0.25">
      <c r="A13" s="80"/>
      <c r="B13" s="17"/>
      <c r="C13" s="22"/>
      <c r="D13" s="22">
        <v>2</v>
      </c>
      <c r="E13" s="108" t="s">
        <v>666</v>
      </c>
      <c r="F13" s="22"/>
      <c r="G13" s="83"/>
      <c r="H13" s="95" t="s">
        <v>667</v>
      </c>
      <c r="I13" s="95"/>
      <c r="J13" s="22"/>
      <c r="K13" s="23">
        <v>800</v>
      </c>
      <c r="L13" s="23"/>
      <c r="M13" s="23"/>
      <c r="N13" s="23"/>
      <c r="O13" s="23">
        <v>0</v>
      </c>
      <c r="P13" s="23"/>
      <c r="Q13" s="23"/>
      <c r="R13" s="23"/>
    </row>
    <row r="14" spans="1:18" x14ac:dyDescent="0.25">
      <c r="A14" s="80"/>
      <c r="B14" s="17"/>
      <c r="C14" s="22"/>
      <c r="D14" s="22">
        <v>3</v>
      </c>
      <c r="E14" s="108" t="s">
        <v>668</v>
      </c>
      <c r="F14" s="22"/>
      <c r="G14" s="83"/>
      <c r="H14" s="95" t="s">
        <v>667</v>
      </c>
      <c r="I14" s="95"/>
      <c r="J14" s="22"/>
      <c r="K14" s="23">
        <v>2500</v>
      </c>
      <c r="L14" s="23"/>
      <c r="M14" s="23"/>
      <c r="N14" s="23"/>
      <c r="O14" s="23">
        <v>0</v>
      </c>
      <c r="P14" s="23"/>
      <c r="Q14" s="23"/>
      <c r="R14" s="23"/>
    </row>
    <row r="15" spans="1:18" x14ac:dyDescent="0.25">
      <c r="A15" s="80"/>
      <c r="B15" s="17"/>
      <c r="C15" s="22"/>
      <c r="D15" s="22">
        <v>4</v>
      </c>
      <c r="E15" s="108" t="s">
        <v>471</v>
      </c>
      <c r="F15" s="22"/>
      <c r="G15" s="83"/>
      <c r="H15" s="95" t="s">
        <v>36</v>
      </c>
      <c r="I15" s="95"/>
      <c r="J15" s="22"/>
      <c r="K15" s="23">
        <v>1200</v>
      </c>
      <c r="L15" s="23"/>
      <c r="M15" s="23"/>
      <c r="N15" s="23"/>
      <c r="O15" s="23">
        <v>1125</v>
      </c>
      <c r="P15" s="23"/>
      <c r="Q15" s="23"/>
      <c r="R15" s="23"/>
    </row>
    <row r="16" spans="1:18" ht="30" customHeight="1" x14ac:dyDescent="0.25">
      <c r="A16" s="80"/>
      <c r="B16" s="17"/>
      <c r="C16" s="9" t="s">
        <v>42</v>
      </c>
      <c r="D16" s="9"/>
      <c r="E16" s="104" t="s">
        <v>43</v>
      </c>
      <c r="F16" s="9"/>
      <c r="G16" s="103"/>
      <c r="H16" s="101"/>
      <c r="I16" s="101"/>
      <c r="J16" s="9" t="s">
        <v>45</v>
      </c>
      <c r="K16" s="102">
        <v>0</v>
      </c>
      <c r="L16" s="102">
        <v>0</v>
      </c>
      <c r="M16" s="102"/>
      <c r="N16" s="102"/>
      <c r="O16" s="102"/>
      <c r="P16" s="102">
        <v>0</v>
      </c>
      <c r="Q16" s="102"/>
      <c r="R16" s="102"/>
    </row>
    <row r="17" spans="1:18" ht="30" x14ac:dyDescent="0.25">
      <c r="A17" s="80"/>
      <c r="B17" s="19" t="s">
        <v>46</v>
      </c>
      <c r="C17" s="20"/>
      <c r="D17" s="20"/>
      <c r="E17" s="18" t="s">
        <v>47</v>
      </c>
      <c r="F17" s="84" t="s">
        <v>48</v>
      </c>
      <c r="G17" s="84" t="s">
        <v>461</v>
      </c>
      <c r="H17" s="84"/>
      <c r="I17" s="84"/>
      <c r="J17" s="105"/>
      <c r="K17" s="26">
        <f>+K18+K22+K24</f>
        <v>12000</v>
      </c>
      <c r="L17" s="21">
        <f>SUM(L18:L22)</f>
        <v>0</v>
      </c>
      <c r="M17" s="21">
        <f>SUM(M18:M22)</f>
        <v>0</v>
      </c>
      <c r="N17" s="21">
        <f>SUM(N18:N22)</f>
        <v>0</v>
      </c>
      <c r="O17" s="26">
        <f>+O18+O22+O24</f>
        <v>2500</v>
      </c>
      <c r="P17" s="21">
        <f>SUM(P18:P22)</f>
        <v>0</v>
      </c>
      <c r="Q17" s="21">
        <f>SUM(Q18:Q22)</f>
        <v>0</v>
      </c>
      <c r="R17" s="21">
        <f>SUM(R18:R22)</f>
        <v>0</v>
      </c>
    </row>
    <row r="18" spans="1:18" ht="30" x14ac:dyDescent="0.25">
      <c r="A18" s="80"/>
      <c r="B18" s="17"/>
      <c r="C18" s="9" t="s">
        <v>26</v>
      </c>
      <c r="D18" s="9"/>
      <c r="E18" s="100" t="s">
        <v>49</v>
      </c>
      <c r="F18" s="100"/>
      <c r="G18" s="103"/>
      <c r="H18" s="100"/>
      <c r="I18" s="100"/>
      <c r="J18" s="9" t="s">
        <v>52</v>
      </c>
      <c r="K18" s="102">
        <f>SUM(K19:K21)</f>
        <v>7000</v>
      </c>
      <c r="L18" s="102"/>
      <c r="M18" s="102"/>
      <c r="N18" s="102"/>
      <c r="O18" s="102">
        <f>SUM(O19:O21)</f>
        <v>1500</v>
      </c>
      <c r="P18" s="102"/>
      <c r="Q18" s="102"/>
      <c r="R18" s="102"/>
    </row>
    <row r="19" spans="1:18" x14ac:dyDescent="0.25">
      <c r="A19" s="80"/>
      <c r="B19" s="17"/>
      <c r="C19" s="22"/>
      <c r="D19" s="22">
        <v>1</v>
      </c>
      <c r="E19" s="106" t="s">
        <v>669</v>
      </c>
      <c r="F19" s="17"/>
      <c r="G19" s="83"/>
      <c r="H19" s="17" t="s">
        <v>70</v>
      </c>
      <c r="I19" s="17"/>
      <c r="J19" s="22"/>
      <c r="K19" s="23">
        <v>2000</v>
      </c>
      <c r="L19" s="23"/>
      <c r="M19" s="23"/>
      <c r="N19" s="23"/>
      <c r="O19" s="23">
        <v>0</v>
      </c>
      <c r="P19" s="23"/>
      <c r="Q19" s="23"/>
      <c r="R19" s="23"/>
    </row>
    <row r="20" spans="1:18" x14ac:dyDescent="0.25">
      <c r="A20" s="80"/>
      <c r="B20" s="17"/>
      <c r="C20" s="22"/>
      <c r="D20" s="22">
        <v>2</v>
      </c>
      <c r="E20" s="106" t="s">
        <v>670</v>
      </c>
      <c r="F20" s="17"/>
      <c r="G20" s="83"/>
      <c r="H20" s="17" t="s">
        <v>50</v>
      </c>
      <c r="I20" s="17"/>
      <c r="J20" s="22"/>
      <c r="K20" s="23">
        <v>3000</v>
      </c>
      <c r="L20" s="23"/>
      <c r="M20" s="23"/>
      <c r="N20" s="23"/>
      <c r="O20" s="23">
        <v>1000</v>
      </c>
      <c r="P20" s="23"/>
      <c r="Q20" s="23"/>
      <c r="R20" s="23"/>
    </row>
    <row r="21" spans="1:18" x14ac:dyDescent="0.25">
      <c r="A21" s="80"/>
      <c r="B21" s="17"/>
      <c r="C21" s="22"/>
      <c r="D21" s="22">
        <v>3</v>
      </c>
      <c r="E21" s="106" t="s">
        <v>475</v>
      </c>
      <c r="F21" s="17"/>
      <c r="G21" s="83"/>
      <c r="H21" s="17" t="s">
        <v>40</v>
      </c>
      <c r="I21" s="17"/>
      <c r="J21" s="22"/>
      <c r="K21" s="23">
        <v>2000</v>
      </c>
      <c r="L21" s="23"/>
      <c r="M21" s="23"/>
      <c r="N21" s="23"/>
      <c r="O21" s="23">
        <v>500</v>
      </c>
      <c r="P21" s="23"/>
      <c r="Q21" s="23"/>
      <c r="R21" s="23"/>
    </row>
    <row r="22" spans="1:18" x14ac:dyDescent="0.25">
      <c r="A22" s="80"/>
      <c r="B22" s="17"/>
      <c r="C22" s="9" t="s">
        <v>34</v>
      </c>
      <c r="D22" s="9"/>
      <c r="E22" s="9" t="s">
        <v>53</v>
      </c>
      <c r="F22" s="9"/>
      <c r="G22" s="103"/>
      <c r="H22" s="9"/>
      <c r="I22" s="9"/>
      <c r="J22" s="9" t="s">
        <v>55</v>
      </c>
      <c r="K22" s="102">
        <v>0</v>
      </c>
      <c r="L22" s="102"/>
      <c r="M22" s="102"/>
      <c r="N22" s="102"/>
      <c r="O22" s="102">
        <f>SUM(O23)</f>
        <v>0</v>
      </c>
      <c r="P22" s="102"/>
      <c r="Q22" s="102"/>
      <c r="R22" s="102"/>
    </row>
    <row r="23" spans="1:18" x14ac:dyDescent="0.25">
      <c r="A23" s="80"/>
      <c r="B23" s="17"/>
      <c r="C23" s="22"/>
      <c r="D23" s="22">
        <v>1</v>
      </c>
      <c r="E23" s="107" t="s">
        <v>671</v>
      </c>
      <c r="F23" s="22"/>
      <c r="G23" s="83"/>
      <c r="H23" s="22"/>
      <c r="I23" s="22"/>
      <c r="J23" s="22"/>
      <c r="K23" s="23">
        <v>0</v>
      </c>
      <c r="L23" s="23"/>
      <c r="M23" s="23"/>
      <c r="N23" s="23"/>
      <c r="O23" s="23">
        <v>0</v>
      </c>
      <c r="P23" s="23"/>
      <c r="Q23" s="23"/>
      <c r="R23" s="23"/>
    </row>
    <row r="24" spans="1:18" ht="32.25" customHeight="1" x14ac:dyDescent="0.25">
      <c r="A24" s="80"/>
      <c r="B24" s="17"/>
      <c r="C24" s="103" t="s">
        <v>38</v>
      </c>
      <c r="D24" s="103"/>
      <c r="E24" s="103" t="s">
        <v>56</v>
      </c>
      <c r="F24" s="9"/>
      <c r="G24" s="103"/>
      <c r="H24" s="9"/>
      <c r="I24" s="9"/>
      <c r="J24" s="103" t="s">
        <v>57</v>
      </c>
      <c r="K24" s="102">
        <f>SUM(K25:K28)</f>
        <v>5000</v>
      </c>
      <c r="L24" s="102"/>
      <c r="M24" s="102"/>
      <c r="N24" s="102"/>
      <c r="O24" s="102">
        <f>SUM(O25:O28)</f>
        <v>1000</v>
      </c>
      <c r="P24" s="102"/>
      <c r="Q24" s="102"/>
      <c r="R24" s="102"/>
    </row>
    <row r="25" spans="1:18" x14ac:dyDescent="0.25">
      <c r="A25" s="80"/>
      <c r="B25" s="17"/>
      <c r="C25" s="22"/>
      <c r="D25" s="22">
        <v>1</v>
      </c>
      <c r="E25" s="107" t="s">
        <v>476</v>
      </c>
      <c r="F25" s="22"/>
      <c r="G25" s="83"/>
      <c r="H25" s="1" t="s">
        <v>32</v>
      </c>
      <c r="I25" s="22"/>
      <c r="J25" s="22"/>
      <c r="K25" s="23">
        <v>0</v>
      </c>
      <c r="L25" s="23"/>
      <c r="M25" s="23"/>
      <c r="N25" s="23"/>
      <c r="O25" s="23"/>
      <c r="P25" s="23"/>
      <c r="Q25" s="23"/>
      <c r="R25" s="23"/>
    </row>
    <row r="26" spans="1:18" x14ac:dyDescent="0.25">
      <c r="A26" s="80"/>
      <c r="B26" s="17"/>
      <c r="C26" s="22"/>
      <c r="D26" s="22">
        <v>2</v>
      </c>
      <c r="E26" s="107" t="s">
        <v>477</v>
      </c>
      <c r="F26" s="22"/>
      <c r="G26" s="83"/>
      <c r="H26" s="22" t="s">
        <v>32</v>
      </c>
      <c r="I26" s="22"/>
      <c r="J26" s="22"/>
      <c r="K26" s="23">
        <v>0</v>
      </c>
      <c r="L26" s="23"/>
      <c r="M26" s="23"/>
      <c r="N26" s="23"/>
      <c r="O26" s="23"/>
      <c r="P26" s="23"/>
      <c r="Q26" s="23"/>
      <c r="R26" s="23"/>
    </row>
    <row r="27" spans="1:18" x14ac:dyDescent="0.25">
      <c r="A27" s="80"/>
      <c r="B27" s="17"/>
      <c r="C27" s="22"/>
      <c r="D27" s="22">
        <v>3</v>
      </c>
      <c r="E27" s="107" t="s">
        <v>478</v>
      </c>
      <c r="F27" s="22"/>
      <c r="G27" s="83"/>
      <c r="H27" s="22" t="s">
        <v>32</v>
      </c>
      <c r="I27" s="22"/>
      <c r="J27" s="22"/>
      <c r="K27" s="23">
        <v>4000</v>
      </c>
      <c r="L27" s="23"/>
      <c r="M27" s="23"/>
      <c r="N27" s="23"/>
      <c r="O27" s="23"/>
      <c r="P27" s="23"/>
      <c r="Q27" s="23"/>
      <c r="R27" s="23"/>
    </row>
    <row r="28" spans="1:18" x14ac:dyDescent="0.25">
      <c r="A28" s="80"/>
      <c r="B28" s="17"/>
      <c r="C28" s="22"/>
      <c r="D28" s="22">
        <v>4</v>
      </c>
      <c r="E28" s="107" t="s">
        <v>480</v>
      </c>
      <c r="F28" s="22"/>
      <c r="G28" s="83"/>
      <c r="H28" s="22" t="s">
        <v>36</v>
      </c>
      <c r="I28" s="22"/>
      <c r="J28" s="22"/>
      <c r="K28" s="23">
        <v>1000</v>
      </c>
      <c r="L28" s="23"/>
      <c r="M28" s="23"/>
      <c r="N28" s="23"/>
      <c r="O28" s="23">
        <v>1000</v>
      </c>
      <c r="P28" s="23"/>
      <c r="Q28" s="23"/>
      <c r="R28" s="23"/>
    </row>
    <row r="29" spans="1:18" ht="48" customHeight="1" x14ac:dyDescent="0.25">
      <c r="A29" s="80"/>
      <c r="B29" s="84" t="s">
        <v>58</v>
      </c>
      <c r="C29" s="20"/>
      <c r="D29" s="20"/>
      <c r="E29" s="18" t="s">
        <v>481</v>
      </c>
      <c r="F29" s="84" t="s">
        <v>60</v>
      </c>
      <c r="G29" s="84" t="s">
        <v>461</v>
      </c>
      <c r="H29" s="84"/>
      <c r="I29" s="84"/>
      <c r="J29" s="20"/>
      <c r="K29" s="26">
        <f>SUM(K30:K30)</f>
        <v>1000</v>
      </c>
      <c r="L29" s="26">
        <f t="shared" ref="L29:R29" si="0">SUM(L30:L30)</f>
        <v>0</v>
      </c>
      <c r="M29" s="26">
        <f t="shared" si="0"/>
        <v>0</v>
      </c>
      <c r="N29" s="26">
        <f t="shared" si="0"/>
        <v>0</v>
      </c>
      <c r="O29" s="26">
        <f>SUM(O30:O30)</f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</row>
    <row r="30" spans="1:18" x14ac:dyDescent="0.25">
      <c r="A30" s="80"/>
      <c r="B30" s="100"/>
      <c r="C30" s="9" t="s">
        <v>34</v>
      </c>
      <c r="D30" s="9"/>
      <c r="E30" s="9" t="s">
        <v>61</v>
      </c>
      <c r="F30" s="9"/>
      <c r="G30" s="103"/>
      <c r="H30" s="9"/>
      <c r="I30" s="9"/>
      <c r="J30" s="103" t="s">
        <v>63</v>
      </c>
      <c r="K30" s="102">
        <f>SUM(K31:K32)</f>
        <v>1000</v>
      </c>
      <c r="L30" s="102"/>
      <c r="M30" s="102"/>
      <c r="N30" s="102"/>
      <c r="O30" s="102">
        <f>SUM(O31:O32)</f>
        <v>0</v>
      </c>
      <c r="P30" s="102"/>
      <c r="Q30" s="102"/>
      <c r="R30" s="102"/>
    </row>
    <row r="31" spans="1:18" x14ac:dyDescent="0.25">
      <c r="A31" s="80"/>
      <c r="B31" s="17"/>
      <c r="C31" s="22"/>
      <c r="D31" s="22">
        <v>1</v>
      </c>
      <c r="E31" s="95" t="s">
        <v>482</v>
      </c>
      <c r="F31" s="22"/>
      <c r="G31" s="83"/>
      <c r="H31" s="22" t="s">
        <v>36</v>
      </c>
      <c r="I31" s="22"/>
      <c r="J31" s="83"/>
      <c r="K31" s="23">
        <v>0</v>
      </c>
      <c r="L31" s="23"/>
      <c r="M31" s="23"/>
      <c r="N31" s="23"/>
      <c r="O31" s="23"/>
      <c r="P31" s="23"/>
      <c r="Q31" s="23"/>
      <c r="R31" s="23"/>
    </row>
    <row r="32" spans="1:18" ht="30" x14ac:dyDescent="0.25">
      <c r="A32" s="80"/>
      <c r="B32" s="17"/>
      <c r="C32" s="22"/>
      <c r="D32" s="22">
        <v>2</v>
      </c>
      <c r="E32" s="95" t="s">
        <v>672</v>
      </c>
      <c r="F32" s="22"/>
      <c r="G32" s="83"/>
      <c r="H32" s="22" t="s">
        <v>62</v>
      </c>
      <c r="I32" s="22"/>
      <c r="J32" s="83"/>
      <c r="K32" s="23">
        <v>1000</v>
      </c>
      <c r="L32" s="23"/>
      <c r="M32" s="23"/>
      <c r="N32" s="23"/>
      <c r="O32" s="23">
        <v>0</v>
      </c>
      <c r="P32" s="23"/>
      <c r="Q32" s="23"/>
      <c r="R32" s="23"/>
    </row>
    <row r="33" spans="1:18" ht="15" customHeight="1" x14ac:dyDescent="0.25">
      <c r="A33" s="76" t="s">
        <v>64</v>
      </c>
      <c r="B33" s="76"/>
      <c r="C33" s="76"/>
      <c r="D33" s="76"/>
      <c r="E33" s="76"/>
      <c r="F33" s="76"/>
      <c r="G33" s="227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30" x14ac:dyDescent="0.25">
      <c r="A34" s="13" t="s">
        <v>65</v>
      </c>
      <c r="B34" s="14"/>
      <c r="C34" s="14"/>
      <c r="D34" s="14"/>
      <c r="E34" s="13" t="s">
        <v>66</v>
      </c>
      <c r="F34" s="24"/>
      <c r="G34" s="226"/>
      <c r="H34" s="24"/>
      <c r="I34" s="24"/>
      <c r="J34" s="24"/>
      <c r="K34" s="25">
        <f t="shared" ref="K34:P34" si="1">K35+K50+K56</f>
        <v>6050</v>
      </c>
      <c r="L34" s="25">
        <f t="shared" si="1"/>
        <v>0</v>
      </c>
      <c r="M34" s="25">
        <f t="shared" si="1"/>
        <v>0</v>
      </c>
      <c r="N34" s="25">
        <f t="shared" si="1"/>
        <v>0</v>
      </c>
      <c r="O34" s="25">
        <f>O35+O50+O56</f>
        <v>9500</v>
      </c>
      <c r="P34" s="25">
        <f t="shared" si="1"/>
        <v>0</v>
      </c>
      <c r="Q34" s="25">
        <f t="shared" ref="Q34:R34" si="2">Q35+Q50+Q56</f>
        <v>0</v>
      </c>
      <c r="R34" s="25">
        <f t="shared" si="2"/>
        <v>0</v>
      </c>
    </row>
    <row r="35" spans="1:18" ht="61.5" customHeight="1" x14ac:dyDescent="0.25">
      <c r="A35" s="80"/>
      <c r="B35" s="18" t="s">
        <v>22</v>
      </c>
      <c r="C35" s="19"/>
      <c r="D35" s="19"/>
      <c r="E35" s="18" t="s">
        <v>67</v>
      </c>
      <c r="F35" s="18" t="s">
        <v>68</v>
      </c>
      <c r="G35" s="84" t="s">
        <v>673</v>
      </c>
      <c r="H35" s="18"/>
      <c r="I35" s="18"/>
      <c r="J35" s="20"/>
      <c r="K35" s="21">
        <f>K36+K40+K44+K49</f>
        <v>0</v>
      </c>
      <c r="L35" s="21">
        <f t="shared" ref="L35:N35" si="3">SUM(L49)</f>
        <v>0</v>
      </c>
      <c r="M35" s="21">
        <f t="shared" si="3"/>
        <v>0</v>
      </c>
      <c r="N35" s="21">
        <f t="shared" si="3"/>
        <v>0</v>
      </c>
      <c r="O35" s="21">
        <f>O36+O40+O44+O49</f>
        <v>0</v>
      </c>
      <c r="P35" s="21">
        <f t="shared" ref="P35:R35" si="4">SUM(P49)</f>
        <v>0</v>
      </c>
      <c r="Q35" s="21">
        <f t="shared" si="4"/>
        <v>0</v>
      </c>
      <c r="R35" s="21">
        <f t="shared" si="4"/>
        <v>0</v>
      </c>
    </row>
    <row r="36" spans="1:18" ht="23.25" customHeight="1" x14ac:dyDescent="0.25">
      <c r="A36" s="80"/>
      <c r="B36" s="17"/>
      <c r="C36" s="9" t="s">
        <v>26</v>
      </c>
      <c r="D36" s="9"/>
      <c r="E36" s="100" t="s">
        <v>69</v>
      </c>
      <c r="F36" s="100"/>
      <c r="G36" s="103"/>
      <c r="H36" s="100"/>
      <c r="I36" s="100"/>
      <c r="J36" s="9" t="s">
        <v>73</v>
      </c>
      <c r="K36" s="102">
        <v>0</v>
      </c>
      <c r="L36" s="102"/>
      <c r="M36" s="102"/>
      <c r="N36" s="102"/>
      <c r="O36" s="102">
        <f>SUM(O37:O39)</f>
        <v>0</v>
      </c>
      <c r="P36" s="102"/>
      <c r="Q36" s="102"/>
      <c r="R36" s="102"/>
    </row>
    <row r="37" spans="1:18" x14ac:dyDescent="0.25">
      <c r="A37" s="80"/>
      <c r="B37" s="17"/>
      <c r="C37" s="22"/>
      <c r="D37" s="22">
        <v>1</v>
      </c>
      <c r="E37" s="95" t="s">
        <v>485</v>
      </c>
      <c r="F37" s="22"/>
      <c r="G37" s="83"/>
      <c r="H37" s="22" t="s">
        <v>250</v>
      </c>
      <c r="I37" s="22"/>
      <c r="J37" s="83"/>
      <c r="K37" s="23">
        <v>0</v>
      </c>
      <c r="L37" s="23"/>
      <c r="M37" s="23"/>
      <c r="N37" s="23"/>
      <c r="O37" s="23">
        <v>0</v>
      </c>
      <c r="P37" s="23"/>
      <c r="Q37" s="23"/>
      <c r="R37" s="23"/>
    </row>
    <row r="38" spans="1:18" x14ac:dyDescent="0.25">
      <c r="A38" s="80"/>
      <c r="B38" s="17"/>
      <c r="C38" s="22"/>
      <c r="D38" s="22">
        <v>2</v>
      </c>
      <c r="E38" s="95" t="s">
        <v>486</v>
      </c>
      <c r="F38" s="22"/>
      <c r="G38" s="83"/>
      <c r="H38" s="22" t="s">
        <v>83</v>
      </c>
      <c r="I38" s="22"/>
      <c r="J38" s="83"/>
      <c r="K38" s="23">
        <v>0</v>
      </c>
      <c r="L38" s="23"/>
      <c r="M38" s="23"/>
      <c r="N38" s="23"/>
      <c r="O38" s="23">
        <v>0</v>
      </c>
      <c r="P38" s="23"/>
      <c r="Q38" s="23"/>
      <c r="R38" s="23"/>
    </row>
    <row r="39" spans="1:18" x14ac:dyDescent="0.25">
      <c r="A39" s="80"/>
      <c r="B39" s="17"/>
      <c r="C39" s="22"/>
      <c r="D39" s="22">
        <v>3</v>
      </c>
      <c r="E39" s="95" t="s">
        <v>488</v>
      </c>
      <c r="F39" s="22"/>
      <c r="G39" s="83"/>
      <c r="H39" s="22" t="s">
        <v>28</v>
      </c>
      <c r="I39" s="22"/>
      <c r="J39" s="83"/>
      <c r="K39" s="23">
        <v>0</v>
      </c>
      <c r="L39" s="23"/>
      <c r="M39" s="23"/>
      <c r="N39" s="23"/>
      <c r="O39" s="23">
        <v>0</v>
      </c>
      <c r="P39" s="23"/>
      <c r="Q39" s="23"/>
      <c r="R39" s="23"/>
    </row>
    <row r="40" spans="1:18" ht="33" customHeight="1" x14ac:dyDescent="0.25">
      <c r="A40" s="80"/>
      <c r="B40" s="17"/>
      <c r="C40" s="9" t="s">
        <v>34</v>
      </c>
      <c r="D40" s="9"/>
      <c r="E40" s="100" t="s">
        <v>74</v>
      </c>
      <c r="F40" s="100"/>
      <c r="G40" s="103"/>
      <c r="H40" s="100"/>
      <c r="I40" s="100"/>
      <c r="J40" s="9" t="s">
        <v>75</v>
      </c>
      <c r="K40" s="102">
        <v>0</v>
      </c>
      <c r="L40" s="102"/>
      <c r="M40" s="102"/>
      <c r="N40" s="102"/>
      <c r="O40" s="102">
        <f>SUM(O41:O43)</f>
        <v>0</v>
      </c>
      <c r="P40" s="102"/>
      <c r="Q40" s="102"/>
      <c r="R40" s="102"/>
    </row>
    <row r="41" spans="1:18" x14ac:dyDescent="0.25">
      <c r="A41" s="80"/>
      <c r="B41" s="17"/>
      <c r="C41" s="22"/>
      <c r="D41" s="22">
        <v>1</v>
      </c>
      <c r="E41" s="95" t="s">
        <v>489</v>
      </c>
      <c r="F41" s="22"/>
      <c r="G41" s="83"/>
      <c r="H41" s="22" t="s">
        <v>50</v>
      </c>
      <c r="I41" s="22"/>
      <c r="J41" s="83"/>
      <c r="K41" s="23">
        <v>0</v>
      </c>
      <c r="L41" s="23"/>
      <c r="M41" s="23"/>
      <c r="N41" s="23"/>
      <c r="O41" s="23">
        <v>0</v>
      </c>
      <c r="P41" s="23"/>
      <c r="Q41" s="23"/>
      <c r="R41" s="23"/>
    </row>
    <row r="42" spans="1:18" x14ac:dyDescent="0.25">
      <c r="A42" s="80"/>
      <c r="B42" s="17"/>
      <c r="C42" s="22"/>
      <c r="D42" s="22">
        <v>2</v>
      </c>
      <c r="E42" s="95" t="s">
        <v>490</v>
      </c>
      <c r="F42" s="22"/>
      <c r="G42" s="83"/>
      <c r="H42" s="22" t="s">
        <v>674</v>
      </c>
      <c r="I42" s="22"/>
      <c r="J42" s="83"/>
      <c r="K42" s="23">
        <v>0</v>
      </c>
      <c r="L42" s="23"/>
      <c r="M42" s="23"/>
      <c r="N42" s="23"/>
      <c r="O42" s="23">
        <v>0</v>
      </c>
      <c r="P42" s="23"/>
      <c r="Q42" s="23"/>
      <c r="R42" s="23"/>
    </row>
    <row r="43" spans="1:18" x14ac:dyDescent="0.25">
      <c r="A43" s="80"/>
      <c r="B43" s="17"/>
      <c r="C43" s="22"/>
      <c r="D43" s="22">
        <v>3</v>
      </c>
      <c r="E43" s="95" t="s">
        <v>491</v>
      </c>
      <c r="F43" s="22"/>
      <c r="G43" s="83"/>
      <c r="H43" s="22" t="s">
        <v>36</v>
      </c>
      <c r="I43" s="22"/>
      <c r="J43" s="83"/>
      <c r="K43" s="23">
        <v>0</v>
      </c>
      <c r="L43" s="23"/>
      <c r="M43" s="23"/>
      <c r="N43" s="23"/>
      <c r="O43" s="23">
        <v>0</v>
      </c>
      <c r="P43" s="23"/>
      <c r="Q43" s="23"/>
      <c r="R43" s="23"/>
    </row>
    <row r="44" spans="1:18" ht="30.75" customHeight="1" x14ac:dyDescent="0.25">
      <c r="A44" s="80"/>
      <c r="B44" s="17"/>
      <c r="C44" s="9" t="s">
        <v>38</v>
      </c>
      <c r="D44" s="9"/>
      <c r="E44" s="100" t="s">
        <v>76</v>
      </c>
      <c r="F44" s="100"/>
      <c r="G44" s="103"/>
      <c r="H44" s="100"/>
      <c r="I44" s="100"/>
      <c r="J44" s="9" t="s">
        <v>77</v>
      </c>
      <c r="K44" s="102">
        <v>0</v>
      </c>
      <c r="L44" s="102"/>
      <c r="M44" s="102"/>
      <c r="N44" s="102"/>
      <c r="O44" s="102">
        <f>SUM(O45:O48)</f>
        <v>0</v>
      </c>
      <c r="P44" s="102"/>
      <c r="Q44" s="102"/>
      <c r="R44" s="102"/>
    </row>
    <row r="45" spans="1:18" x14ac:dyDescent="0.25">
      <c r="A45" s="80"/>
      <c r="B45" s="17"/>
      <c r="C45" s="22"/>
      <c r="D45" s="22">
        <v>1</v>
      </c>
      <c r="E45" s="95" t="s">
        <v>492</v>
      </c>
      <c r="F45" s="22"/>
      <c r="G45" s="83"/>
      <c r="H45" s="22" t="s">
        <v>32</v>
      </c>
      <c r="I45" s="22"/>
      <c r="J45" s="83"/>
      <c r="K45" s="23">
        <v>0</v>
      </c>
      <c r="L45" s="23"/>
      <c r="M45" s="23"/>
      <c r="N45" s="23"/>
      <c r="O45" s="23">
        <v>0</v>
      </c>
      <c r="P45" s="23"/>
      <c r="Q45" s="23"/>
      <c r="R45" s="23"/>
    </row>
    <row r="46" spans="1:18" x14ac:dyDescent="0.25">
      <c r="A46" s="80"/>
      <c r="B46" s="17"/>
      <c r="C46" s="22"/>
      <c r="D46" s="22">
        <v>2</v>
      </c>
      <c r="E46" s="95" t="s">
        <v>493</v>
      </c>
      <c r="F46" s="22"/>
      <c r="G46" s="83"/>
      <c r="H46" s="22" t="s">
        <v>250</v>
      </c>
      <c r="I46" s="22"/>
      <c r="J46" s="83"/>
      <c r="K46" s="23"/>
      <c r="L46" s="23"/>
      <c r="M46" s="23"/>
      <c r="N46" s="23"/>
      <c r="O46" s="23">
        <v>0</v>
      </c>
      <c r="P46" s="23"/>
      <c r="Q46" s="23"/>
      <c r="R46" s="23"/>
    </row>
    <row r="47" spans="1:18" x14ac:dyDescent="0.25">
      <c r="A47" s="80"/>
      <c r="B47" s="17"/>
      <c r="C47" s="22"/>
      <c r="D47" s="22">
        <v>3</v>
      </c>
      <c r="E47" s="95" t="s">
        <v>494</v>
      </c>
      <c r="F47" s="22"/>
      <c r="G47" s="83"/>
      <c r="H47" s="22" t="s">
        <v>674</v>
      </c>
      <c r="I47" s="22"/>
      <c r="J47" s="83"/>
      <c r="K47" s="23">
        <v>0</v>
      </c>
      <c r="L47" s="23"/>
      <c r="M47" s="23"/>
      <c r="N47" s="23"/>
      <c r="O47" s="23">
        <v>0</v>
      </c>
      <c r="P47" s="23"/>
      <c r="Q47" s="23"/>
      <c r="R47" s="23"/>
    </row>
    <row r="48" spans="1:18" x14ac:dyDescent="0.25">
      <c r="A48" s="80"/>
      <c r="B48" s="17"/>
      <c r="C48" s="22"/>
      <c r="D48" s="22">
        <v>4</v>
      </c>
      <c r="E48" s="95" t="s">
        <v>675</v>
      </c>
      <c r="F48" s="22"/>
      <c r="G48" s="83"/>
      <c r="H48" s="22" t="s">
        <v>44</v>
      </c>
      <c r="I48" s="22"/>
      <c r="J48" s="83"/>
      <c r="K48" s="23">
        <v>0</v>
      </c>
      <c r="L48" s="23"/>
      <c r="M48" s="23"/>
      <c r="N48" s="23"/>
      <c r="O48" s="23">
        <v>0</v>
      </c>
      <c r="P48" s="23"/>
      <c r="Q48" s="23"/>
      <c r="R48" s="23"/>
    </row>
    <row r="49" spans="1:18" ht="33" customHeight="1" x14ac:dyDescent="0.25">
      <c r="A49" s="80"/>
      <c r="B49" s="17"/>
      <c r="C49" s="9" t="s">
        <v>42</v>
      </c>
      <c r="D49" s="9"/>
      <c r="E49" s="104" t="s">
        <v>78</v>
      </c>
      <c r="F49" s="100"/>
      <c r="G49" s="103"/>
      <c r="H49" s="100"/>
      <c r="I49" s="100"/>
      <c r="J49" s="9" t="s">
        <v>79</v>
      </c>
      <c r="K49" s="102">
        <v>0</v>
      </c>
      <c r="L49" s="102"/>
      <c r="M49" s="102"/>
      <c r="N49" s="102"/>
      <c r="O49" s="102"/>
      <c r="P49" s="102"/>
      <c r="Q49" s="102"/>
      <c r="R49" s="102"/>
    </row>
    <row r="50" spans="1:18" ht="34.5" customHeight="1" x14ac:dyDescent="0.25">
      <c r="A50" s="80"/>
      <c r="B50" s="18" t="s">
        <v>46</v>
      </c>
      <c r="C50" s="20"/>
      <c r="D50" s="20"/>
      <c r="E50" s="18" t="s">
        <v>80</v>
      </c>
      <c r="F50" s="18" t="s">
        <v>81</v>
      </c>
      <c r="G50" s="84" t="s">
        <v>461</v>
      </c>
      <c r="H50" s="18"/>
      <c r="I50" s="18"/>
      <c r="J50" s="20"/>
      <c r="K50" s="21">
        <f>K51+K54</f>
        <v>0</v>
      </c>
      <c r="L50" s="21">
        <f>SUM(L51:L54)</f>
        <v>0</v>
      </c>
      <c r="M50" s="21">
        <f>SUM(M51:M54)</f>
        <v>0</v>
      </c>
      <c r="N50" s="21">
        <f>SUM(N51:N54)</f>
        <v>0</v>
      </c>
      <c r="O50" s="21">
        <f>O51+O54</f>
        <v>0</v>
      </c>
      <c r="P50" s="21">
        <f>SUM(P51:P54)</f>
        <v>0</v>
      </c>
      <c r="Q50" s="21">
        <f>SUM(Q51:Q54)</f>
        <v>0</v>
      </c>
      <c r="R50" s="21">
        <f>SUM(R51:R54)</f>
        <v>0</v>
      </c>
    </row>
    <row r="51" spans="1:18" ht="30" x14ac:dyDescent="0.25">
      <c r="A51" s="80"/>
      <c r="B51" s="17"/>
      <c r="C51" s="9" t="s">
        <v>26</v>
      </c>
      <c r="D51" s="9"/>
      <c r="E51" s="100" t="s">
        <v>82</v>
      </c>
      <c r="F51" s="100"/>
      <c r="G51" s="103"/>
      <c r="H51" s="100"/>
      <c r="I51" s="100"/>
      <c r="J51" s="9" t="s">
        <v>85</v>
      </c>
      <c r="K51" s="102">
        <f>SUM(K52:K53)</f>
        <v>0</v>
      </c>
      <c r="L51" s="102"/>
      <c r="M51" s="102"/>
      <c r="N51" s="102"/>
      <c r="O51" s="102">
        <f>SUM(O52:O53)</f>
        <v>0</v>
      </c>
      <c r="P51" s="102"/>
      <c r="Q51" s="102"/>
      <c r="R51" s="102"/>
    </row>
    <row r="52" spans="1:18" x14ac:dyDescent="0.25">
      <c r="A52" s="80"/>
      <c r="B52" s="17"/>
      <c r="C52" s="22"/>
      <c r="D52" s="22">
        <v>1</v>
      </c>
      <c r="E52" s="95" t="s">
        <v>495</v>
      </c>
      <c r="F52" s="22"/>
      <c r="G52" s="83"/>
      <c r="H52" s="22" t="s">
        <v>32</v>
      </c>
      <c r="I52" s="22"/>
      <c r="J52" s="83"/>
      <c r="K52" s="23">
        <v>0</v>
      </c>
      <c r="L52" s="23"/>
      <c r="M52" s="23"/>
      <c r="N52" s="23"/>
      <c r="O52" s="23">
        <v>0</v>
      </c>
      <c r="P52" s="23"/>
      <c r="Q52" s="23"/>
      <c r="R52" s="23"/>
    </row>
    <row r="53" spans="1:18" x14ac:dyDescent="0.25">
      <c r="A53" s="80"/>
      <c r="B53" s="17"/>
      <c r="C53" s="22"/>
      <c r="D53" s="22">
        <v>2</v>
      </c>
      <c r="E53" s="95" t="s">
        <v>496</v>
      </c>
      <c r="F53" s="22"/>
      <c r="G53" s="83"/>
      <c r="H53" s="22" t="s">
        <v>83</v>
      </c>
      <c r="I53" s="22"/>
      <c r="J53" s="83"/>
      <c r="K53" s="23">
        <v>0</v>
      </c>
      <c r="L53" s="23"/>
      <c r="M53" s="23"/>
      <c r="N53" s="23"/>
      <c r="O53" s="23">
        <v>0</v>
      </c>
      <c r="P53" s="23"/>
      <c r="Q53" s="23"/>
      <c r="R53" s="23"/>
    </row>
    <row r="54" spans="1:18" ht="30" x14ac:dyDescent="0.25">
      <c r="A54" s="80"/>
      <c r="B54" s="17"/>
      <c r="C54" s="9" t="s">
        <v>34</v>
      </c>
      <c r="D54" s="9"/>
      <c r="E54" s="9" t="s">
        <v>86</v>
      </c>
      <c r="F54" s="9"/>
      <c r="G54" s="103"/>
      <c r="H54" s="9"/>
      <c r="I54" s="9"/>
      <c r="J54" s="9" t="s">
        <v>88</v>
      </c>
      <c r="K54" s="102">
        <f>SUM(K55)</f>
        <v>0</v>
      </c>
      <c r="L54" s="102"/>
      <c r="M54" s="102"/>
      <c r="N54" s="102"/>
      <c r="O54" s="102">
        <f>SUM(O55)</f>
        <v>0</v>
      </c>
      <c r="P54" s="102"/>
      <c r="Q54" s="102"/>
      <c r="R54" s="102"/>
    </row>
    <row r="55" spans="1:18" x14ac:dyDescent="0.25">
      <c r="A55" s="80"/>
      <c r="B55" s="17"/>
      <c r="C55" s="22"/>
      <c r="D55" s="22">
        <v>1</v>
      </c>
      <c r="E55" s="95" t="s">
        <v>498</v>
      </c>
      <c r="F55" s="22"/>
      <c r="G55" s="83"/>
      <c r="H55" s="22" t="s">
        <v>87</v>
      </c>
      <c r="I55" s="22"/>
      <c r="J55" s="83"/>
      <c r="K55" s="23">
        <v>0</v>
      </c>
      <c r="L55" s="23"/>
      <c r="M55" s="23"/>
      <c r="N55" s="23"/>
      <c r="O55" s="23">
        <v>0</v>
      </c>
      <c r="P55" s="23"/>
      <c r="Q55" s="23"/>
      <c r="R55" s="23"/>
    </row>
    <row r="56" spans="1:18" ht="34.5" customHeight="1" x14ac:dyDescent="0.25">
      <c r="A56" s="80"/>
      <c r="B56" s="18" t="s">
        <v>58</v>
      </c>
      <c r="C56" s="20"/>
      <c r="D56" s="20"/>
      <c r="E56" s="18" t="s">
        <v>89</v>
      </c>
      <c r="F56" s="18" t="s">
        <v>90</v>
      </c>
      <c r="G56" s="84" t="s">
        <v>499</v>
      </c>
      <c r="H56" s="18"/>
      <c r="I56" s="18"/>
      <c r="J56" s="20"/>
      <c r="K56" s="21">
        <f>K57+K59</f>
        <v>6050</v>
      </c>
      <c r="L56" s="21">
        <f>SUM(L57:L59)</f>
        <v>0</v>
      </c>
      <c r="M56" s="21">
        <f>SUM(M57:M59)</f>
        <v>0</v>
      </c>
      <c r="N56" s="21">
        <f>SUM(N57:N59)</f>
        <v>0</v>
      </c>
      <c r="O56" s="21">
        <f>O57+O59</f>
        <v>9500</v>
      </c>
      <c r="P56" s="21">
        <f>SUM(P57:P59)</f>
        <v>0</v>
      </c>
      <c r="Q56" s="21">
        <f>SUM(Q57:Q59)</f>
        <v>0</v>
      </c>
      <c r="R56" s="21">
        <f>SUM(R57:R59)</f>
        <v>0</v>
      </c>
    </row>
    <row r="57" spans="1:18" x14ac:dyDescent="0.25">
      <c r="A57" s="80"/>
      <c r="B57" s="100"/>
      <c r="C57" s="9" t="s">
        <v>26</v>
      </c>
      <c r="D57" s="9"/>
      <c r="E57" s="100" t="s">
        <v>91</v>
      </c>
      <c r="F57" s="100"/>
      <c r="G57" s="103"/>
      <c r="H57" s="100"/>
      <c r="I57" s="100"/>
      <c r="J57" s="9" t="s">
        <v>92</v>
      </c>
      <c r="K57" s="102">
        <f>SUM(K58)</f>
        <v>6050</v>
      </c>
      <c r="L57" s="102"/>
      <c r="M57" s="102"/>
      <c r="N57" s="102"/>
      <c r="O57" s="102">
        <f>SUM(O58)</f>
        <v>9500</v>
      </c>
      <c r="P57" s="102"/>
      <c r="Q57" s="102"/>
      <c r="R57" s="102"/>
    </row>
    <row r="58" spans="1:18" x14ac:dyDescent="0.25">
      <c r="A58" s="80"/>
      <c r="B58" s="17"/>
      <c r="C58" s="22"/>
      <c r="D58" s="22">
        <v>1</v>
      </c>
      <c r="E58" s="95" t="s">
        <v>500</v>
      </c>
      <c r="F58" s="22"/>
      <c r="G58" s="83"/>
      <c r="H58" s="22" t="s">
        <v>32</v>
      </c>
      <c r="I58" s="22"/>
      <c r="J58" s="83"/>
      <c r="K58" s="23">
        <v>6050</v>
      </c>
      <c r="L58" s="23"/>
      <c r="M58" s="23"/>
      <c r="N58" s="23"/>
      <c r="O58" s="23">
        <v>9500</v>
      </c>
      <c r="P58" s="23"/>
      <c r="Q58" s="23"/>
      <c r="R58" s="23"/>
    </row>
    <row r="59" spans="1:18" x14ac:dyDescent="0.25">
      <c r="A59" s="80"/>
      <c r="B59" s="100"/>
      <c r="C59" s="9" t="s">
        <v>34</v>
      </c>
      <c r="D59" s="9"/>
      <c r="E59" s="9" t="s">
        <v>93</v>
      </c>
      <c r="F59" s="9"/>
      <c r="G59" s="103"/>
      <c r="H59" s="9"/>
      <c r="I59" s="9"/>
      <c r="J59" s="9" t="s">
        <v>94</v>
      </c>
      <c r="K59" s="102">
        <f>SUM(K60)</f>
        <v>0</v>
      </c>
      <c r="L59" s="102"/>
      <c r="M59" s="102"/>
      <c r="N59" s="102"/>
      <c r="O59" s="102">
        <f>SUM(O60)</f>
        <v>0</v>
      </c>
      <c r="P59" s="102"/>
      <c r="Q59" s="102"/>
      <c r="R59" s="102"/>
    </row>
    <row r="60" spans="1:18" x14ac:dyDescent="0.25">
      <c r="A60" s="80"/>
      <c r="B60" s="17"/>
      <c r="C60" s="22"/>
      <c r="D60" s="22">
        <v>1</v>
      </c>
      <c r="E60" s="95" t="s">
        <v>676</v>
      </c>
      <c r="F60" s="22"/>
      <c r="G60" s="83"/>
      <c r="H60" s="22" t="s">
        <v>25</v>
      </c>
      <c r="I60" s="22"/>
      <c r="J60" s="83"/>
      <c r="K60" s="23">
        <v>0</v>
      </c>
      <c r="L60" s="23"/>
      <c r="M60" s="23"/>
      <c r="N60" s="23"/>
      <c r="O60" s="23">
        <v>0</v>
      </c>
      <c r="P60" s="23"/>
      <c r="Q60" s="23"/>
      <c r="R60" s="23"/>
    </row>
    <row r="61" spans="1:18" ht="15" customHeight="1" x14ac:dyDescent="0.25">
      <c r="A61" s="285" t="s">
        <v>95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7"/>
      <c r="M61" s="76"/>
      <c r="N61" s="76"/>
      <c r="O61" s="76"/>
      <c r="P61" s="76"/>
      <c r="Q61" s="76"/>
      <c r="R61" s="76"/>
    </row>
    <row r="62" spans="1:18" ht="30" x14ac:dyDescent="0.25">
      <c r="A62" s="13" t="s">
        <v>96</v>
      </c>
      <c r="B62" s="14"/>
      <c r="C62" s="14"/>
      <c r="D62" s="14"/>
      <c r="E62" s="13" t="s">
        <v>97</v>
      </c>
      <c r="F62" s="13"/>
      <c r="G62" s="226"/>
      <c r="H62" s="13"/>
      <c r="I62" s="13"/>
      <c r="J62" s="15"/>
      <c r="K62" s="16">
        <f>K63</f>
        <v>10500</v>
      </c>
      <c r="L62" s="16">
        <f>L63+L29</f>
        <v>0</v>
      </c>
      <c r="M62" s="16">
        <f>M63+M29</f>
        <v>0</v>
      </c>
      <c r="N62" s="16">
        <f>N63+N29</f>
        <v>0</v>
      </c>
      <c r="O62" s="16">
        <f>O63</f>
        <v>8500</v>
      </c>
      <c r="P62" s="16">
        <f>P63+P29</f>
        <v>0</v>
      </c>
      <c r="Q62" s="16">
        <f>Q63+Q29</f>
        <v>0</v>
      </c>
      <c r="R62" s="16">
        <f>R63+R29</f>
        <v>0</v>
      </c>
    </row>
    <row r="63" spans="1:18" ht="45" customHeight="1" x14ac:dyDescent="0.25">
      <c r="A63" s="80"/>
      <c r="B63" s="18" t="s">
        <v>22</v>
      </c>
      <c r="C63" s="20"/>
      <c r="D63" s="20"/>
      <c r="E63" s="18" t="s">
        <v>98</v>
      </c>
      <c r="F63" s="18" t="s">
        <v>99</v>
      </c>
      <c r="G63" s="84" t="s">
        <v>502</v>
      </c>
      <c r="H63" s="18"/>
      <c r="I63" s="18"/>
      <c r="J63" s="20"/>
      <c r="K63" s="21">
        <f>+K64+K69+K70</f>
        <v>10500</v>
      </c>
      <c r="L63" s="21">
        <f t="shared" ref="L63:N63" si="5">SUM(L64:L70)</f>
        <v>0</v>
      </c>
      <c r="M63" s="21">
        <f t="shared" si="5"/>
        <v>0</v>
      </c>
      <c r="N63" s="21">
        <f t="shared" si="5"/>
        <v>0</v>
      </c>
      <c r="O63" s="21">
        <f>+O64+O69+O70</f>
        <v>8500</v>
      </c>
      <c r="P63" s="21">
        <f t="shared" ref="P63:R63" si="6">SUM(P64:P70)</f>
        <v>0</v>
      </c>
      <c r="Q63" s="21">
        <f t="shared" si="6"/>
        <v>0</v>
      </c>
      <c r="R63" s="21">
        <f t="shared" si="6"/>
        <v>0</v>
      </c>
    </row>
    <row r="64" spans="1:18" x14ac:dyDescent="0.25">
      <c r="A64" s="80"/>
      <c r="B64" s="100"/>
      <c r="C64" s="9" t="s">
        <v>26</v>
      </c>
      <c r="D64" s="9"/>
      <c r="E64" s="9" t="s">
        <v>100</v>
      </c>
      <c r="F64" s="9"/>
      <c r="G64" s="103"/>
      <c r="H64" s="9" t="s">
        <v>127</v>
      </c>
      <c r="I64" s="9"/>
      <c r="J64" s="9" t="s">
        <v>102</v>
      </c>
      <c r="K64" s="102">
        <f>SUM(K65:K68)</f>
        <v>2000</v>
      </c>
      <c r="L64" s="102"/>
      <c r="M64" s="102"/>
      <c r="N64" s="102"/>
      <c r="O64" s="102">
        <f>SUM(O65:O68)</f>
        <v>0</v>
      </c>
      <c r="P64" s="102"/>
      <c r="Q64" s="102"/>
      <c r="R64" s="102"/>
    </row>
    <row r="65" spans="1:18" x14ac:dyDescent="0.25">
      <c r="A65" s="80"/>
      <c r="B65" s="17"/>
      <c r="C65" s="22"/>
      <c r="D65" s="22">
        <v>1</v>
      </c>
      <c r="E65" s="95" t="s">
        <v>677</v>
      </c>
      <c r="F65" s="22"/>
      <c r="G65" s="83"/>
      <c r="H65" s="22" t="s">
        <v>32</v>
      </c>
      <c r="I65" s="22"/>
      <c r="J65" s="83"/>
      <c r="K65" s="23">
        <v>250</v>
      </c>
      <c r="L65" s="23"/>
      <c r="M65" s="23"/>
      <c r="N65" s="23"/>
      <c r="O65" s="23">
        <v>0</v>
      </c>
      <c r="P65" s="23"/>
      <c r="Q65" s="23"/>
      <c r="R65" s="23"/>
    </row>
    <row r="66" spans="1:18" x14ac:dyDescent="0.25">
      <c r="A66" s="80"/>
      <c r="B66" s="17"/>
      <c r="C66" s="22"/>
      <c r="D66" s="22">
        <v>2</v>
      </c>
      <c r="E66" s="95" t="s">
        <v>504</v>
      </c>
      <c r="F66" s="22"/>
      <c r="G66" s="83"/>
      <c r="H66" s="22" t="s">
        <v>674</v>
      </c>
      <c r="I66" s="22"/>
      <c r="J66" s="83"/>
      <c r="K66" s="23">
        <v>500</v>
      </c>
      <c r="L66" s="23"/>
      <c r="M66" s="23"/>
      <c r="N66" s="23"/>
      <c r="O66" s="23">
        <v>0</v>
      </c>
      <c r="P66" s="23"/>
      <c r="Q66" s="23"/>
      <c r="R66" s="23"/>
    </row>
    <row r="67" spans="1:18" x14ac:dyDescent="0.25">
      <c r="A67" s="80"/>
      <c r="B67" s="17"/>
      <c r="C67" s="22"/>
      <c r="D67" s="22">
        <v>3</v>
      </c>
      <c r="E67" s="95" t="s">
        <v>505</v>
      </c>
      <c r="F67" s="22"/>
      <c r="G67" s="83"/>
      <c r="H67" s="22"/>
      <c r="I67" s="22"/>
      <c r="J67" s="83"/>
      <c r="K67" s="23">
        <v>1000</v>
      </c>
      <c r="L67" s="23"/>
      <c r="M67" s="23"/>
      <c r="N67" s="23"/>
      <c r="O67" s="23">
        <v>0</v>
      </c>
      <c r="P67" s="23"/>
      <c r="Q67" s="23"/>
      <c r="R67" s="23"/>
    </row>
    <row r="68" spans="1:18" x14ac:dyDescent="0.25">
      <c r="A68" s="80"/>
      <c r="B68" s="17"/>
      <c r="C68" s="22"/>
      <c r="D68" s="22">
        <v>4</v>
      </c>
      <c r="E68" s="95" t="s">
        <v>506</v>
      </c>
      <c r="F68" s="22"/>
      <c r="G68" s="83"/>
      <c r="H68" s="22" t="s">
        <v>36</v>
      </c>
      <c r="I68" s="22"/>
      <c r="J68" s="83"/>
      <c r="K68" s="23">
        <v>250</v>
      </c>
      <c r="L68" s="23"/>
      <c r="M68" s="23"/>
      <c r="N68" s="23"/>
      <c r="O68" s="23">
        <v>0</v>
      </c>
      <c r="P68" s="23"/>
      <c r="Q68" s="23"/>
      <c r="R68" s="23"/>
    </row>
    <row r="69" spans="1:18" s="88" customFormat="1" ht="45" x14ac:dyDescent="0.25">
      <c r="A69" s="86"/>
      <c r="B69" s="83"/>
      <c r="C69" s="103" t="s">
        <v>34</v>
      </c>
      <c r="D69" s="103"/>
      <c r="E69" s="104" t="s">
        <v>103</v>
      </c>
      <c r="F69" s="103"/>
      <c r="G69" s="103"/>
      <c r="H69" s="103"/>
      <c r="I69" s="103"/>
      <c r="J69" s="103" t="s">
        <v>104</v>
      </c>
      <c r="K69" s="111">
        <v>0</v>
      </c>
      <c r="L69" s="111"/>
      <c r="M69" s="111"/>
      <c r="N69" s="111"/>
      <c r="O69" s="111">
        <v>0</v>
      </c>
      <c r="P69" s="111"/>
      <c r="Q69" s="111"/>
      <c r="R69" s="111"/>
    </row>
    <row r="70" spans="1:18" ht="45" x14ac:dyDescent="0.25">
      <c r="A70" s="80"/>
      <c r="B70" s="17"/>
      <c r="C70" s="9" t="s">
        <v>38</v>
      </c>
      <c r="D70" s="9"/>
      <c r="E70" s="9" t="s">
        <v>105</v>
      </c>
      <c r="F70" s="9"/>
      <c r="G70" s="103"/>
      <c r="H70" s="9"/>
      <c r="I70" s="9"/>
      <c r="J70" s="9" t="s">
        <v>106</v>
      </c>
      <c r="K70" s="102">
        <f>SUM(K71:K73)</f>
        <v>8500</v>
      </c>
      <c r="L70" s="102"/>
      <c r="M70" s="102"/>
      <c r="N70" s="102"/>
      <c r="O70" s="102">
        <f>SUM(O71:O74)</f>
        <v>8500</v>
      </c>
      <c r="P70" s="102"/>
      <c r="Q70" s="102"/>
      <c r="R70" s="102"/>
    </row>
    <row r="71" spans="1:18" x14ac:dyDescent="0.25">
      <c r="A71" s="80"/>
      <c r="B71" s="17"/>
      <c r="C71" s="22"/>
      <c r="D71" s="22">
        <v>1</v>
      </c>
      <c r="E71" s="95" t="s">
        <v>507</v>
      </c>
      <c r="F71" s="22"/>
      <c r="G71" s="83"/>
      <c r="H71" s="22" t="s">
        <v>44</v>
      </c>
      <c r="I71" s="22"/>
      <c r="J71" s="83"/>
      <c r="K71" s="23">
        <v>0</v>
      </c>
      <c r="L71" s="23"/>
      <c r="M71" s="23"/>
      <c r="N71" s="23"/>
      <c r="O71" s="23">
        <v>0</v>
      </c>
      <c r="P71" s="23"/>
      <c r="Q71" s="23"/>
      <c r="R71" s="23"/>
    </row>
    <row r="72" spans="1:18" x14ac:dyDescent="0.25">
      <c r="A72" s="80"/>
      <c r="B72" s="17"/>
      <c r="C72" s="22"/>
      <c r="D72" s="22">
        <v>2</v>
      </c>
      <c r="E72" s="95" t="s">
        <v>508</v>
      </c>
      <c r="F72" s="22"/>
      <c r="G72" s="83"/>
      <c r="H72" s="22" t="s">
        <v>101</v>
      </c>
      <c r="I72" s="22"/>
      <c r="J72" s="83"/>
      <c r="K72" s="23">
        <v>0</v>
      </c>
      <c r="L72" s="23"/>
      <c r="M72" s="23"/>
      <c r="N72" s="23"/>
      <c r="O72" s="23">
        <v>0</v>
      </c>
      <c r="P72" s="23"/>
      <c r="Q72" s="23"/>
      <c r="R72" s="23"/>
    </row>
    <row r="73" spans="1:18" x14ac:dyDescent="0.25">
      <c r="A73" s="80"/>
      <c r="B73" s="17"/>
      <c r="C73" s="22"/>
      <c r="D73" s="22">
        <v>3</v>
      </c>
      <c r="E73" s="95" t="s">
        <v>509</v>
      </c>
      <c r="F73" s="22"/>
      <c r="G73" s="83"/>
      <c r="H73" s="22" t="s">
        <v>101</v>
      </c>
      <c r="I73" s="22"/>
      <c r="J73" s="83"/>
      <c r="K73" s="23">
        <v>8500</v>
      </c>
      <c r="L73" s="23"/>
      <c r="M73" s="23"/>
      <c r="N73" s="23"/>
      <c r="O73" s="23">
        <v>8500</v>
      </c>
      <c r="P73" s="23"/>
      <c r="Q73" s="23"/>
      <c r="R73" s="23"/>
    </row>
    <row r="74" spans="1:18" x14ac:dyDescent="0.25">
      <c r="A74" s="80"/>
      <c r="B74" s="17"/>
      <c r="C74" s="22"/>
      <c r="D74" s="22">
        <v>4</v>
      </c>
      <c r="E74" s="95" t="s">
        <v>506</v>
      </c>
      <c r="F74" s="22"/>
      <c r="G74" s="83"/>
      <c r="H74" s="22" t="s">
        <v>36</v>
      </c>
      <c r="I74" s="22"/>
      <c r="J74" s="83"/>
      <c r="K74" s="23"/>
      <c r="L74" s="23"/>
      <c r="M74" s="23"/>
      <c r="N74" s="23"/>
      <c r="O74" s="23">
        <v>0</v>
      </c>
      <c r="P74" s="23"/>
      <c r="Q74" s="23"/>
      <c r="R74" s="23"/>
    </row>
    <row r="75" spans="1:18" x14ac:dyDescent="0.25">
      <c r="A75" s="13" t="s">
        <v>107</v>
      </c>
      <c r="B75" s="14"/>
      <c r="C75" s="14"/>
      <c r="D75" s="14"/>
      <c r="E75" s="13" t="s">
        <v>108</v>
      </c>
      <c r="F75" s="13"/>
      <c r="G75" s="226"/>
      <c r="H75" s="13"/>
      <c r="I75" s="13"/>
      <c r="J75" s="15"/>
      <c r="K75" s="16">
        <f>SUM(K76)</f>
        <v>5500</v>
      </c>
      <c r="L75" s="16">
        <f t="shared" ref="L75:R75" si="7">SUM(L76)</f>
        <v>0</v>
      </c>
      <c r="M75" s="16">
        <f t="shared" si="7"/>
        <v>0</v>
      </c>
      <c r="N75" s="16">
        <f t="shared" si="7"/>
        <v>0</v>
      </c>
      <c r="O75" s="16">
        <f>SUM(O76)</f>
        <v>0</v>
      </c>
      <c r="P75" s="16">
        <f t="shared" si="7"/>
        <v>0</v>
      </c>
      <c r="Q75" s="16">
        <f t="shared" si="7"/>
        <v>0</v>
      </c>
      <c r="R75" s="16">
        <f t="shared" si="7"/>
        <v>0</v>
      </c>
    </row>
    <row r="76" spans="1:18" ht="30" x14ac:dyDescent="0.25">
      <c r="A76" s="80"/>
      <c r="B76" s="18" t="s">
        <v>22</v>
      </c>
      <c r="C76" s="20"/>
      <c r="D76" s="20"/>
      <c r="E76" s="18" t="s">
        <v>678</v>
      </c>
      <c r="F76" s="18" t="s">
        <v>110</v>
      </c>
      <c r="G76" s="84" t="s">
        <v>510</v>
      </c>
      <c r="H76" s="18"/>
      <c r="I76" s="18"/>
      <c r="J76" s="20"/>
      <c r="K76" s="21">
        <f>K77+K80+K81+K85</f>
        <v>5500</v>
      </c>
      <c r="L76" s="21">
        <f>SUM(L77:L85)</f>
        <v>0</v>
      </c>
      <c r="M76" s="21">
        <f>SUM(M77:M85)</f>
        <v>0</v>
      </c>
      <c r="N76" s="21">
        <f>SUM(N77:N85)</f>
        <v>0</v>
      </c>
      <c r="O76" s="21">
        <f>O77+O80+O81+O85</f>
        <v>0</v>
      </c>
      <c r="P76" s="21">
        <f>SUM(P77:P85)</f>
        <v>0</v>
      </c>
      <c r="Q76" s="21">
        <f>SUM(Q77:Q85)</f>
        <v>0</v>
      </c>
      <c r="R76" s="21">
        <f>SUM(R77:R85)</f>
        <v>0</v>
      </c>
    </row>
    <row r="77" spans="1:18" x14ac:dyDescent="0.25">
      <c r="A77" s="80"/>
      <c r="B77" s="17"/>
      <c r="C77" s="9" t="s">
        <v>26</v>
      </c>
      <c r="D77" s="9"/>
      <c r="E77" s="9" t="s">
        <v>111</v>
      </c>
      <c r="F77" s="9"/>
      <c r="G77" s="103"/>
      <c r="H77" s="9"/>
      <c r="I77" s="9"/>
      <c r="J77" s="9" t="s">
        <v>113</v>
      </c>
      <c r="K77" s="102">
        <v>500</v>
      </c>
      <c r="L77" s="102"/>
      <c r="M77" s="102"/>
      <c r="N77" s="102"/>
      <c r="O77" s="102">
        <f>SUM(O78:O79)</f>
        <v>0</v>
      </c>
      <c r="P77" s="102"/>
      <c r="Q77" s="102"/>
      <c r="R77" s="102"/>
    </row>
    <row r="78" spans="1:18" x14ac:dyDescent="0.25">
      <c r="A78" s="80"/>
      <c r="B78" s="17"/>
      <c r="C78" s="22"/>
      <c r="D78" s="22">
        <v>1</v>
      </c>
      <c r="E78" s="95" t="s">
        <v>511</v>
      </c>
      <c r="F78" s="22"/>
      <c r="G78" s="83"/>
      <c r="H78" s="22" t="s">
        <v>512</v>
      </c>
      <c r="I78" s="22"/>
      <c r="J78" s="83"/>
      <c r="K78" s="23">
        <v>500</v>
      </c>
      <c r="L78" s="23"/>
      <c r="M78" s="23"/>
      <c r="N78" s="23"/>
      <c r="O78" s="23">
        <v>0</v>
      </c>
      <c r="P78" s="23"/>
      <c r="Q78" s="23"/>
      <c r="R78" s="23"/>
    </row>
    <row r="79" spans="1:18" x14ac:dyDescent="0.25">
      <c r="A79" s="80"/>
      <c r="B79" s="17"/>
      <c r="C79" s="22"/>
      <c r="D79" s="22">
        <v>2</v>
      </c>
      <c r="E79" s="95" t="s">
        <v>513</v>
      </c>
      <c r="F79" s="22"/>
      <c r="G79" s="83"/>
      <c r="H79" s="22"/>
      <c r="I79" s="22"/>
      <c r="J79" s="83"/>
      <c r="K79" s="23">
        <v>0</v>
      </c>
      <c r="L79" s="23"/>
      <c r="M79" s="23"/>
      <c r="N79" s="23"/>
      <c r="O79" s="23">
        <v>0</v>
      </c>
      <c r="P79" s="23"/>
      <c r="Q79" s="23"/>
      <c r="R79" s="23"/>
    </row>
    <row r="80" spans="1:18" x14ac:dyDescent="0.25">
      <c r="A80" s="80"/>
      <c r="B80" s="17"/>
      <c r="C80" s="9" t="s">
        <v>34</v>
      </c>
      <c r="D80" s="9"/>
      <c r="E80" s="9" t="s">
        <v>114</v>
      </c>
      <c r="F80" s="9"/>
      <c r="G80" s="103"/>
      <c r="H80" s="9" t="s">
        <v>32</v>
      </c>
      <c r="I80" s="9"/>
      <c r="J80" s="9" t="s">
        <v>115</v>
      </c>
      <c r="K80" s="102">
        <v>0</v>
      </c>
      <c r="L80" s="102"/>
      <c r="M80" s="102"/>
      <c r="N80" s="102"/>
      <c r="O80" s="102">
        <v>0</v>
      </c>
      <c r="P80" s="102"/>
      <c r="Q80" s="102"/>
      <c r="R80" s="102"/>
    </row>
    <row r="81" spans="1:18" ht="40.5" customHeight="1" x14ac:dyDescent="0.25">
      <c r="A81" s="80"/>
      <c r="B81" s="17"/>
      <c r="C81" s="9" t="s">
        <v>38</v>
      </c>
      <c r="D81" s="9"/>
      <c r="E81" s="9" t="s">
        <v>116</v>
      </c>
      <c r="F81" s="9"/>
      <c r="G81" s="103"/>
      <c r="H81" s="9" t="s">
        <v>70</v>
      </c>
      <c r="I81" s="9"/>
      <c r="J81" s="9" t="s">
        <v>117</v>
      </c>
      <c r="K81" s="102">
        <f>SUM(K82:K84)</f>
        <v>0</v>
      </c>
      <c r="L81" s="102"/>
      <c r="M81" s="102"/>
      <c r="N81" s="102"/>
      <c r="O81" s="102">
        <v>0</v>
      </c>
      <c r="P81" s="102"/>
      <c r="Q81" s="102"/>
      <c r="R81" s="102"/>
    </row>
    <row r="82" spans="1:18" x14ac:dyDescent="0.25">
      <c r="A82" s="80"/>
      <c r="B82" s="17"/>
      <c r="C82" s="22"/>
      <c r="D82" s="22">
        <v>1</v>
      </c>
      <c r="E82" s="95" t="s">
        <v>514</v>
      </c>
      <c r="F82" s="22"/>
      <c r="G82" s="83"/>
      <c r="H82" s="22" t="s">
        <v>83</v>
      </c>
      <c r="I82" s="22"/>
      <c r="J82" s="83"/>
      <c r="K82" s="23">
        <v>0</v>
      </c>
      <c r="L82" s="23"/>
      <c r="M82" s="23"/>
      <c r="N82" s="23"/>
      <c r="O82" s="23">
        <v>0</v>
      </c>
      <c r="P82" s="23"/>
      <c r="Q82" s="23"/>
      <c r="R82" s="23"/>
    </row>
    <row r="83" spans="1:18" x14ac:dyDescent="0.25">
      <c r="A83" s="80"/>
      <c r="B83" s="17"/>
      <c r="C83" s="22"/>
      <c r="D83" s="22">
        <v>2</v>
      </c>
      <c r="E83" s="95" t="s">
        <v>515</v>
      </c>
      <c r="F83" s="22"/>
      <c r="G83" s="83"/>
      <c r="H83" s="22" t="s">
        <v>516</v>
      </c>
      <c r="I83" s="22"/>
      <c r="J83" s="83"/>
      <c r="K83" s="23">
        <v>0</v>
      </c>
      <c r="L83" s="23"/>
      <c r="M83" s="23"/>
      <c r="N83" s="23"/>
      <c r="O83" s="23">
        <v>0</v>
      </c>
      <c r="P83" s="23"/>
      <c r="Q83" s="23"/>
      <c r="R83" s="23"/>
    </row>
    <row r="84" spans="1:18" x14ac:dyDescent="0.25">
      <c r="A84" s="80"/>
      <c r="B84" s="17"/>
      <c r="C84" s="22"/>
      <c r="D84" s="22">
        <v>3</v>
      </c>
      <c r="E84" s="95" t="s">
        <v>517</v>
      </c>
      <c r="F84" s="22"/>
      <c r="G84" s="83"/>
      <c r="H84" s="22" t="s">
        <v>70</v>
      </c>
      <c r="I84" s="22"/>
      <c r="J84" s="83"/>
      <c r="K84" s="23">
        <v>0</v>
      </c>
      <c r="L84" s="23"/>
      <c r="M84" s="23"/>
      <c r="N84" s="23"/>
      <c r="O84" s="23">
        <v>0</v>
      </c>
      <c r="P84" s="23"/>
      <c r="Q84" s="23"/>
      <c r="R84" s="23"/>
    </row>
    <row r="85" spans="1:18" x14ac:dyDescent="0.25">
      <c r="A85" s="80"/>
      <c r="B85" s="17"/>
      <c r="C85" s="9" t="s">
        <v>42</v>
      </c>
      <c r="D85" s="9"/>
      <c r="E85" s="129" t="s">
        <v>118</v>
      </c>
      <c r="F85" s="9"/>
      <c r="G85" s="103"/>
      <c r="H85" s="9"/>
      <c r="I85" s="9"/>
      <c r="J85" s="9" t="s">
        <v>119</v>
      </c>
      <c r="K85" s="102">
        <f>SUM(K86:K87)</f>
        <v>5000</v>
      </c>
      <c r="L85" s="102"/>
      <c r="M85" s="102"/>
      <c r="N85" s="102"/>
      <c r="O85" s="102">
        <f>SUM(O86:O87)</f>
        <v>0</v>
      </c>
      <c r="P85" s="102"/>
      <c r="Q85" s="102"/>
      <c r="R85" s="102"/>
    </row>
    <row r="86" spans="1:18" x14ac:dyDescent="0.25">
      <c r="A86" s="80"/>
      <c r="B86" s="17"/>
      <c r="C86" s="22"/>
      <c r="D86" s="22">
        <v>1</v>
      </c>
      <c r="E86" s="95" t="s">
        <v>518</v>
      </c>
      <c r="F86" s="22"/>
      <c r="G86" s="83"/>
      <c r="H86" s="22" t="s">
        <v>40</v>
      </c>
      <c r="I86" s="22"/>
      <c r="J86" s="83"/>
      <c r="K86" s="23">
        <v>4000</v>
      </c>
      <c r="L86" s="23"/>
      <c r="M86" s="23"/>
      <c r="N86" s="23"/>
      <c r="O86" s="23">
        <v>0</v>
      </c>
      <c r="P86" s="23"/>
      <c r="Q86" s="23"/>
      <c r="R86" s="23"/>
    </row>
    <row r="87" spans="1:18" x14ac:dyDescent="0.25">
      <c r="A87" s="80"/>
      <c r="B87" s="17"/>
      <c r="C87" s="22"/>
      <c r="D87" s="22">
        <v>2</v>
      </c>
      <c r="E87" s="95" t="s">
        <v>519</v>
      </c>
      <c r="F87" s="22"/>
      <c r="G87" s="83"/>
      <c r="H87" s="22" t="s">
        <v>28</v>
      </c>
      <c r="I87" s="22"/>
      <c r="J87" s="83"/>
      <c r="K87" s="23">
        <v>1000</v>
      </c>
      <c r="L87" s="23"/>
      <c r="M87" s="23"/>
      <c r="N87" s="23"/>
      <c r="O87" s="23">
        <v>0</v>
      </c>
      <c r="P87" s="23"/>
      <c r="Q87" s="23"/>
      <c r="R87" s="23"/>
    </row>
    <row r="88" spans="1:18" x14ac:dyDescent="0.25">
      <c r="A88" s="13" t="s">
        <v>120</v>
      </c>
      <c r="B88" s="14"/>
      <c r="C88" s="14"/>
      <c r="D88" s="14"/>
      <c r="E88" s="13" t="s">
        <v>121</v>
      </c>
      <c r="F88" s="13"/>
      <c r="G88" s="226"/>
      <c r="H88" s="13"/>
      <c r="I88" s="13"/>
      <c r="J88" s="15"/>
      <c r="K88" s="16">
        <f t="shared" ref="K88:R88" si="8">K89+K110</f>
        <v>3000</v>
      </c>
      <c r="L88" s="16">
        <f t="shared" si="8"/>
        <v>0</v>
      </c>
      <c r="M88" s="16">
        <f t="shared" si="8"/>
        <v>0</v>
      </c>
      <c r="N88" s="16">
        <f t="shared" si="8"/>
        <v>0</v>
      </c>
      <c r="O88" s="16">
        <f t="shared" si="8"/>
        <v>2350</v>
      </c>
      <c r="P88" s="16">
        <f t="shared" si="8"/>
        <v>0</v>
      </c>
      <c r="Q88" s="16">
        <f t="shared" si="8"/>
        <v>0</v>
      </c>
      <c r="R88" s="16">
        <f t="shared" si="8"/>
        <v>0</v>
      </c>
    </row>
    <row r="89" spans="1:18" ht="30" x14ac:dyDescent="0.25">
      <c r="A89" s="80"/>
      <c r="B89" s="18" t="s">
        <v>22</v>
      </c>
      <c r="C89" s="20"/>
      <c r="D89" s="20"/>
      <c r="E89" s="18" t="s">
        <v>122</v>
      </c>
      <c r="F89" s="18" t="s">
        <v>123</v>
      </c>
      <c r="G89" s="84" t="s">
        <v>520</v>
      </c>
      <c r="H89" s="18"/>
      <c r="I89" s="18"/>
      <c r="J89" s="20"/>
      <c r="K89" s="21">
        <f>K90+K95+K97+K98+K99+K100+K101+K103+K104+K105+K106+K107+K108+K109</f>
        <v>2500</v>
      </c>
      <c r="L89" s="21">
        <f>SUM(L90:L109)</f>
        <v>0</v>
      </c>
      <c r="M89" s="21">
        <f>SUM(M90:M109)</f>
        <v>0</v>
      </c>
      <c r="N89" s="21">
        <f>SUM(N90:N109)</f>
        <v>0</v>
      </c>
      <c r="O89" s="21">
        <f>O90+O95+O97+O98+O99+O100+O101+O103+O104+O105+O106+O107+O108+O109</f>
        <v>1800</v>
      </c>
      <c r="P89" s="21">
        <f>SUM(P90:P109)</f>
        <v>0</v>
      </c>
      <c r="Q89" s="21">
        <f>SUM(Q90:Q109)</f>
        <v>0</v>
      </c>
      <c r="R89" s="21">
        <f>SUM(R90:R109)</f>
        <v>0</v>
      </c>
    </row>
    <row r="90" spans="1:18" x14ac:dyDescent="0.25">
      <c r="A90" s="80"/>
      <c r="B90" s="17"/>
      <c r="C90" s="9" t="s">
        <v>26</v>
      </c>
      <c r="D90" s="9"/>
      <c r="E90" s="9" t="s">
        <v>124</v>
      </c>
      <c r="F90" s="9"/>
      <c r="G90" s="103"/>
      <c r="H90" s="9"/>
      <c r="I90" s="9"/>
      <c r="J90" s="9" t="s">
        <v>125</v>
      </c>
      <c r="K90" s="102">
        <f>SUM(K94:K94)</f>
        <v>1000</v>
      </c>
      <c r="L90" s="102"/>
      <c r="M90" s="102"/>
      <c r="N90" s="102"/>
      <c r="O90" s="102">
        <f>SUM(O91:O94)</f>
        <v>1200</v>
      </c>
      <c r="P90" s="102"/>
      <c r="Q90" s="102"/>
      <c r="R90" s="102"/>
    </row>
    <row r="91" spans="1:18" x14ac:dyDescent="0.25">
      <c r="A91" s="80"/>
      <c r="B91" s="17"/>
      <c r="C91" s="22"/>
      <c r="D91" s="22"/>
      <c r="E91" s="114" t="s">
        <v>679</v>
      </c>
      <c r="F91" s="22"/>
      <c r="G91" s="83"/>
      <c r="H91" s="22"/>
      <c r="I91" s="22"/>
      <c r="J91" s="22"/>
      <c r="K91" s="23"/>
      <c r="L91" s="23"/>
      <c r="M91" s="23"/>
      <c r="N91" s="23"/>
      <c r="O91" s="23">
        <v>800</v>
      </c>
      <c r="P91" s="23"/>
      <c r="Q91" s="23"/>
      <c r="R91" s="23"/>
    </row>
    <row r="92" spans="1:18" x14ac:dyDescent="0.25">
      <c r="A92" s="80"/>
      <c r="B92" s="17"/>
      <c r="C92" s="22"/>
      <c r="D92" s="22"/>
      <c r="E92" s="116" t="s">
        <v>680</v>
      </c>
      <c r="F92" s="22"/>
      <c r="G92" s="83"/>
      <c r="H92" s="22"/>
      <c r="I92" s="22"/>
      <c r="J92" s="22"/>
      <c r="K92" s="23"/>
      <c r="L92" s="23"/>
      <c r="M92" s="23"/>
      <c r="N92" s="23"/>
      <c r="O92" s="23">
        <v>100</v>
      </c>
      <c r="P92" s="23"/>
      <c r="Q92" s="23"/>
      <c r="R92" s="23"/>
    </row>
    <row r="93" spans="1:18" x14ac:dyDescent="0.25">
      <c r="A93" s="80"/>
      <c r="B93" s="17"/>
      <c r="C93" s="22"/>
      <c r="D93" s="22"/>
      <c r="E93" s="271" t="s">
        <v>681</v>
      </c>
      <c r="F93" s="22"/>
      <c r="G93" s="83"/>
      <c r="H93" s="22"/>
      <c r="I93" s="22"/>
      <c r="J93" s="22"/>
      <c r="K93" s="23"/>
      <c r="L93" s="23"/>
      <c r="M93" s="23"/>
      <c r="N93" s="23"/>
      <c r="O93" s="23">
        <v>200</v>
      </c>
      <c r="P93" s="23"/>
      <c r="Q93" s="23"/>
      <c r="R93" s="23"/>
    </row>
    <row r="94" spans="1:18" x14ac:dyDescent="0.25">
      <c r="A94" s="80"/>
      <c r="B94" s="17"/>
      <c r="C94" s="22"/>
      <c r="D94" s="22">
        <v>1</v>
      </c>
      <c r="E94" s="271" t="s">
        <v>682</v>
      </c>
      <c r="F94" s="22"/>
      <c r="G94" s="83"/>
      <c r="H94" s="22" t="s">
        <v>25</v>
      </c>
      <c r="I94" s="22"/>
      <c r="J94" s="83"/>
      <c r="K94" s="23">
        <v>1000</v>
      </c>
      <c r="L94" s="23"/>
      <c r="M94" s="23"/>
      <c r="N94" s="23"/>
      <c r="O94" s="23">
        <v>100</v>
      </c>
      <c r="P94" s="23"/>
      <c r="Q94" s="23"/>
      <c r="R94" s="23"/>
    </row>
    <row r="95" spans="1:18" x14ac:dyDescent="0.25">
      <c r="A95" s="80"/>
      <c r="B95" s="17"/>
      <c r="C95" s="9" t="s">
        <v>34</v>
      </c>
      <c r="D95" s="9"/>
      <c r="E95" s="113" t="s">
        <v>126</v>
      </c>
      <c r="F95" s="9"/>
      <c r="G95" s="103"/>
      <c r="H95" s="9"/>
      <c r="I95" s="9"/>
      <c r="J95" s="9" t="s">
        <v>128</v>
      </c>
      <c r="K95" s="102">
        <f>+SUM(K96:K96)</f>
        <v>1000</v>
      </c>
      <c r="L95" s="102"/>
      <c r="M95" s="102"/>
      <c r="N95" s="102"/>
      <c r="O95" s="102">
        <f>SUM(O96)</f>
        <v>100</v>
      </c>
      <c r="P95" s="102"/>
      <c r="Q95" s="102"/>
      <c r="R95" s="102"/>
    </row>
    <row r="96" spans="1:18" x14ac:dyDescent="0.25">
      <c r="A96" s="80"/>
      <c r="B96" s="17"/>
      <c r="C96" s="22"/>
      <c r="D96" s="22">
        <v>1</v>
      </c>
      <c r="E96" s="95" t="s">
        <v>683</v>
      </c>
      <c r="F96" s="22"/>
      <c r="G96" s="83"/>
      <c r="H96" s="22" t="s">
        <v>684</v>
      </c>
      <c r="I96" s="22"/>
      <c r="J96" s="83"/>
      <c r="K96" s="23">
        <v>1000</v>
      </c>
      <c r="L96" s="23"/>
      <c r="M96" s="23"/>
      <c r="N96" s="23"/>
      <c r="O96" s="23">
        <v>100</v>
      </c>
      <c r="P96" s="23"/>
      <c r="Q96" s="23"/>
      <c r="R96" s="23"/>
    </row>
    <row r="97" spans="1:18" ht="48" customHeight="1" x14ac:dyDescent="0.25">
      <c r="A97" s="80"/>
      <c r="B97" s="17"/>
      <c r="C97" s="9" t="s">
        <v>38</v>
      </c>
      <c r="D97" s="9"/>
      <c r="E97" s="9" t="s">
        <v>129</v>
      </c>
      <c r="F97" s="9"/>
      <c r="G97" s="103"/>
      <c r="H97" s="9"/>
      <c r="I97" s="9"/>
      <c r="J97" s="9" t="s">
        <v>130</v>
      </c>
      <c r="K97" s="102">
        <v>0</v>
      </c>
      <c r="L97" s="102"/>
      <c r="M97" s="102"/>
      <c r="N97" s="102"/>
      <c r="O97" s="102"/>
      <c r="P97" s="102"/>
      <c r="Q97" s="102"/>
      <c r="R97" s="102"/>
    </row>
    <row r="98" spans="1:18" x14ac:dyDescent="0.25">
      <c r="A98" s="80"/>
      <c r="B98" s="17"/>
      <c r="C98" s="9" t="s">
        <v>42</v>
      </c>
      <c r="D98" s="9"/>
      <c r="E98" s="9" t="s">
        <v>131</v>
      </c>
      <c r="F98" s="9"/>
      <c r="G98" s="103"/>
      <c r="H98" s="9"/>
      <c r="I98" s="9"/>
      <c r="J98" s="9" t="s">
        <v>132</v>
      </c>
      <c r="K98" s="102">
        <v>0</v>
      </c>
      <c r="L98" s="102"/>
      <c r="M98" s="102"/>
      <c r="N98" s="102"/>
      <c r="O98" s="102"/>
      <c r="P98" s="102"/>
      <c r="Q98" s="102"/>
      <c r="R98" s="102"/>
    </row>
    <row r="99" spans="1:18" x14ac:dyDescent="0.25">
      <c r="A99" s="80"/>
      <c r="B99" s="17"/>
      <c r="C99" s="9" t="s">
        <v>133</v>
      </c>
      <c r="D99" s="9"/>
      <c r="E99" s="9" t="s">
        <v>134</v>
      </c>
      <c r="F99" s="9"/>
      <c r="G99" s="103"/>
      <c r="H99" s="9"/>
      <c r="I99" s="9"/>
      <c r="J99" s="9" t="s">
        <v>135</v>
      </c>
      <c r="K99" s="102">
        <v>0</v>
      </c>
      <c r="L99" s="102"/>
      <c r="M99" s="102"/>
      <c r="N99" s="102"/>
      <c r="O99" s="102"/>
      <c r="P99" s="102"/>
      <c r="Q99" s="102"/>
      <c r="R99" s="102"/>
    </row>
    <row r="100" spans="1:18" ht="30" x14ac:dyDescent="0.25">
      <c r="A100" s="80"/>
      <c r="B100" s="17"/>
      <c r="C100" s="9" t="s">
        <v>136</v>
      </c>
      <c r="D100" s="9"/>
      <c r="E100" s="9" t="s">
        <v>137</v>
      </c>
      <c r="F100" s="9"/>
      <c r="G100" s="103"/>
      <c r="H100" s="9"/>
      <c r="I100" s="9"/>
      <c r="J100" s="9" t="s">
        <v>138</v>
      </c>
      <c r="K100" s="102">
        <v>0</v>
      </c>
      <c r="L100" s="102"/>
      <c r="M100" s="102"/>
      <c r="N100" s="102"/>
      <c r="O100" s="102"/>
      <c r="P100" s="102"/>
      <c r="Q100" s="102"/>
      <c r="R100" s="102"/>
    </row>
    <row r="101" spans="1:18" x14ac:dyDescent="0.25">
      <c r="A101" s="80"/>
      <c r="B101" s="17"/>
      <c r="C101" s="9" t="s">
        <v>139</v>
      </c>
      <c r="D101" s="9"/>
      <c r="E101" s="9" t="s">
        <v>140</v>
      </c>
      <c r="F101" s="9"/>
      <c r="G101" s="103"/>
      <c r="H101" s="9"/>
      <c r="I101" s="9"/>
      <c r="J101" s="9" t="s">
        <v>141</v>
      </c>
      <c r="K101" s="102">
        <f>SUM(K102)</f>
        <v>500</v>
      </c>
      <c r="L101" s="102"/>
      <c r="M101" s="102"/>
      <c r="N101" s="102"/>
      <c r="O101" s="102">
        <v>500</v>
      </c>
      <c r="P101" s="102"/>
      <c r="Q101" s="102"/>
      <c r="R101" s="102"/>
    </row>
    <row r="102" spans="1:18" ht="45" x14ac:dyDescent="0.25">
      <c r="A102" s="80"/>
      <c r="B102" s="17"/>
      <c r="C102" s="22"/>
      <c r="D102" s="22">
        <v>1</v>
      </c>
      <c r="E102" s="95" t="s">
        <v>527</v>
      </c>
      <c r="F102" s="22"/>
      <c r="G102" s="83"/>
      <c r="H102" s="22" t="s">
        <v>36</v>
      </c>
      <c r="I102" s="22"/>
      <c r="J102" s="83"/>
      <c r="K102" s="23">
        <v>500</v>
      </c>
      <c r="L102" s="23"/>
      <c r="M102" s="23"/>
      <c r="N102" s="23"/>
      <c r="O102" s="23">
        <v>500</v>
      </c>
      <c r="P102" s="23"/>
      <c r="Q102" s="23"/>
      <c r="R102" s="23"/>
    </row>
    <row r="103" spans="1:18" ht="30" x14ac:dyDescent="0.25">
      <c r="A103" s="80"/>
      <c r="B103" s="17"/>
      <c r="C103" s="9" t="s">
        <v>142</v>
      </c>
      <c r="D103" s="9"/>
      <c r="E103" s="9" t="s">
        <v>143</v>
      </c>
      <c r="F103" s="9"/>
      <c r="G103" s="103"/>
      <c r="H103" s="9"/>
      <c r="I103" s="9"/>
      <c r="J103" s="9" t="s">
        <v>144</v>
      </c>
      <c r="K103" s="102">
        <v>0</v>
      </c>
      <c r="L103" s="102"/>
      <c r="M103" s="102"/>
      <c r="N103" s="102"/>
      <c r="O103" s="102"/>
      <c r="P103" s="102"/>
      <c r="Q103" s="102"/>
      <c r="R103" s="102"/>
    </row>
    <row r="104" spans="1:18" x14ac:dyDescent="0.25">
      <c r="A104" s="80"/>
      <c r="B104" s="17"/>
      <c r="C104" s="9" t="s">
        <v>145</v>
      </c>
      <c r="D104" s="9"/>
      <c r="E104" s="9" t="s">
        <v>146</v>
      </c>
      <c r="F104" s="9"/>
      <c r="G104" s="103"/>
      <c r="H104" s="9"/>
      <c r="I104" s="9"/>
      <c r="J104" s="9" t="s">
        <v>147</v>
      </c>
      <c r="K104" s="102">
        <v>0</v>
      </c>
      <c r="L104" s="102"/>
      <c r="M104" s="102"/>
      <c r="N104" s="102"/>
      <c r="O104" s="102"/>
      <c r="P104" s="102"/>
      <c r="Q104" s="102"/>
      <c r="R104" s="102"/>
    </row>
    <row r="105" spans="1:18" x14ac:dyDescent="0.25">
      <c r="A105" s="80"/>
      <c r="B105" s="17"/>
      <c r="C105" s="9" t="s">
        <v>148</v>
      </c>
      <c r="D105" s="9"/>
      <c r="E105" s="9" t="s">
        <v>149</v>
      </c>
      <c r="F105" s="9"/>
      <c r="G105" s="103"/>
      <c r="H105" s="9"/>
      <c r="I105" s="9"/>
      <c r="J105" s="9" t="s">
        <v>150</v>
      </c>
      <c r="K105" s="102">
        <v>0</v>
      </c>
      <c r="L105" s="102"/>
      <c r="M105" s="102"/>
      <c r="N105" s="102"/>
      <c r="O105" s="102"/>
      <c r="P105" s="102"/>
      <c r="Q105" s="102"/>
      <c r="R105" s="102"/>
    </row>
    <row r="106" spans="1:18" ht="30" x14ac:dyDescent="0.25">
      <c r="A106" s="80"/>
      <c r="B106" s="17"/>
      <c r="C106" s="9" t="s">
        <v>151</v>
      </c>
      <c r="D106" s="9"/>
      <c r="E106" s="9" t="s">
        <v>152</v>
      </c>
      <c r="F106" s="9"/>
      <c r="G106" s="103"/>
      <c r="H106" s="9"/>
      <c r="I106" s="9"/>
      <c r="J106" s="9" t="s">
        <v>153</v>
      </c>
      <c r="K106" s="102">
        <v>0</v>
      </c>
      <c r="L106" s="102"/>
      <c r="M106" s="102"/>
      <c r="N106" s="102"/>
      <c r="O106" s="102"/>
      <c r="P106" s="102"/>
      <c r="Q106" s="102"/>
      <c r="R106" s="102"/>
    </row>
    <row r="107" spans="1:18" ht="30" x14ac:dyDescent="0.25">
      <c r="A107" s="80"/>
      <c r="B107" s="17"/>
      <c r="C107" s="9" t="s">
        <v>154</v>
      </c>
      <c r="D107" s="9"/>
      <c r="E107" s="9" t="s">
        <v>155</v>
      </c>
      <c r="F107" s="9"/>
      <c r="G107" s="103"/>
      <c r="H107" s="9"/>
      <c r="I107" s="9"/>
      <c r="J107" s="9" t="s">
        <v>156</v>
      </c>
      <c r="K107" s="102">
        <v>0</v>
      </c>
      <c r="L107" s="102"/>
      <c r="M107" s="102"/>
      <c r="N107" s="102"/>
      <c r="O107" s="102"/>
      <c r="P107" s="102"/>
      <c r="Q107" s="102"/>
      <c r="R107" s="102"/>
    </row>
    <row r="108" spans="1:18" ht="30" x14ac:dyDescent="0.25">
      <c r="A108" s="80"/>
      <c r="B108" s="17"/>
      <c r="C108" s="9" t="s">
        <v>157</v>
      </c>
      <c r="D108" s="9"/>
      <c r="E108" s="9" t="s">
        <v>158</v>
      </c>
      <c r="F108" s="9"/>
      <c r="G108" s="103"/>
      <c r="H108" s="9"/>
      <c r="I108" s="9"/>
      <c r="J108" s="9" t="s">
        <v>159</v>
      </c>
      <c r="K108" s="102">
        <v>0</v>
      </c>
      <c r="L108" s="102"/>
      <c r="M108" s="102"/>
      <c r="N108" s="102"/>
      <c r="O108" s="102"/>
      <c r="P108" s="102"/>
      <c r="Q108" s="102"/>
      <c r="R108" s="102"/>
    </row>
    <row r="109" spans="1:18" ht="30" x14ac:dyDescent="0.25">
      <c r="A109" s="80"/>
      <c r="B109" s="17"/>
      <c r="C109" s="9" t="s">
        <v>160</v>
      </c>
      <c r="D109" s="9"/>
      <c r="E109" s="9" t="s">
        <v>161</v>
      </c>
      <c r="F109" s="9"/>
      <c r="G109" s="103"/>
      <c r="H109" s="9"/>
      <c r="I109" s="9"/>
      <c r="J109" s="9" t="s">
        <v>162</v>
      </c>
      <c r="K109" s="102">
        <v>0</v>
      </c>
      <c r="L109" s="102"/>
      <c r="M109" s="102"/>
      <c r="N109" s="102"/>
      <c r="O109" s="102"/>
      <c r="P109" s="102"/>
      <c r="Q109" s="102"/>
      <c r="R109" s="102"/>
    </row>
    <row r="110" spans="1:18" ht="30" x14ac:dyDescent="0.25">
      <c r="A110" s="80"/>
      <c r="B110" s="18" t="s">
        <v>46</v>
      </c>
      <c r="C110" s="20"/>
      <c r="D110" s="20"/>
      <c r="E110" s="18" t="s">
        <v>163</v>
      </c>
      <c r="F110" s="18" t="s">
        <v>164</v>
      </c>
      <c r="G110" s="84" t="s">
        <v>520</v>
      </c>
      <c r="H110" s="18"/>
      <c r="I110" s="18"/>
      <c r="J110" s="20"/>
      <c r="K110" s="21">
        <f t="shared" ref="K110:P110" si="9">SUM(K111:K120)</f>
        <v>500</v>
      </c>
      <c r="L110" s="21">
        <f t="shared" si="9"/>
        <v>0</v>
      </c>
      <c r="M110" s="21">
        <f t="shared" si="9"/>
        <v>0</v>
      </c>
      <c r="N110" s="21">
        <f t="shared" si="9"/>
        <v>0</v>
      </c>
      <c r="O110" s="21">
        <f>O111+O113+O114+O115+O116++O117+O118+O120</f>
        <v>550</v>
      </c>
      <c r="P110" s="21">
        <f t="shared" si="9"/>
        <v>0</v>
      </c>
      <c r="Q110" s="21">
        <f t="shared" ref="Q110:R110" si="10">SUM(Q111:Q120)</f>
        <v>0</v>
      </c>
      <c r="R110" s="21">
        <f t="shared" si="10"/>
        <v>0</v>
      </c>
    </row>
    <row r="111" spans="1:18" ht="30" x14ac:dyDescent="0.25">
      <c r="A111" s="80"/>
      <c r="B111" s="17"/>
      <c r="C111" s="9" t="s">
        <v>26</v>
      </c>
      <c r="D111" s="9"/>
      <c r="E111" s="9" t="s">
        <v>165</v>
      </c>
      <c r="F111" s="9"/>
      <c r="G111" s="103"/>
      <c r="H111" s="9"/>
      <c r="I111" s="9"/>
      <c r="J111" s="9" t="s">
        <v>166</v>
      </c>
      <c r="K111" s="102">
        <v>0</v>
      </c>
      <c r="L111" s="102"/>
      <c r="M111" s="102"/>
      <c r="N111" s="102"/>
      <c r="O111" s="102">
        <f>SUM(O112)</f>
        <v>550</v>
      </c>
      <c r="P111" s="102"/>
      <c r="Q111" s="102"/>
      <c r="R111" s="102"/>
    </row>
    <row r="112" spans="1:18" x14ac:dyDescent="0.25">
      <c r="A112" s="80"/>
      <c r="B112" s="17"/>
      <c r="C112" s="22"/>
      <c r="D112" s="22">
        <v>1</v>
      </c>
      <c r="E112" s="95" t="s">
        <v>528</v>
      </c>
      <c r="F112" s="22"/>
      <c r="G112" s="83"/>
      <c r="H112" s="22" t="s">
        <v>25</v>
      </c>
      <c r="I112" s="22"/>
      <c r="J112" s="83"/>
      <c r="K112" s="112">
        <v>500</v>
      </c>
      <c r="L112" s="23"/>
      <c r="M112" s="23"/>
      <c r="N112" s="23"/>
      <c r="O112" s="23">
        <v>550</v>
      </c>
      <c r="P112" s="23"/>
      <c r="Q112" s="23"/>
      <c r="R112" s="23"/>
    </row>
    <row r="113" spans="1:18" x14ac:dyDescent="0.25">
      <c r="A113" s="80"/>
      <c r="B113" s="17"/>
      <c r="C113" s="9" t="s">
        <v>34</v>
      </c>
      <c r="D113" s="9"/>
      <c r="E113" s="9" t="s">
        <v>167</v>
      </c>
      <c r="F113" s="9"/>
      <c r="G113" s="103"/>
      <c r="H113" s="9"/>
      <c r="I113" s="9"/>
      <c r="J113" s="9" t="s">
        <v>168</v>
      </c>
      <c r="K113" s="102">
        <v>0</v>
      </c>
      <c r="L113" s="102"/>
      <c r="M113" s="102"/>
      <c r="N113" s="102"/>
      <c r="O113" s="102"/>
      <c r="P113" s="102"/>
      <c r="Q113" s="102"/>
      <c r="R113" s="102"/>
    </row>
    <row r="114" spans="1:18" ht="30" x14ac:dyDescent="0.25">
      <c r="A114" s="80"/>
      <c r="B114" s="17"/>
      <c r="C114" s="9" t="s">
        <v>38</v>
      </c>
      <c r="D114" s="9"/>
      <c r="E114" s="9" t="s">
        <v>169</v>
      </c>
      <c r="F114" s="9"/>
      <c r="G114" s="103"/>
      <c r="H114" s="9"/>
      <c r="I114" s="9"/>
      <c r="J114" s="9" t="s">
        <v>170</v>
      </c>
      <c r="K114" s="102">
        <v>0</v>
      </c>
      <c r="L114" s="102"/>
      <c r="M114" s="102"/>
      <c r="N114" s="102"/>
      <c r="O114" s="102"/>
      <c r="P114" s="102"/>
      <c r="Q114" s="102"/>
      <c r="R114" s="102"/>
    </row>
    <row r="115" spans="1:18" x14ac:dyDescent="0.25">
      <c r="A115" s="80"/>
      <c r="B115" s="17"/>
      <c r="C115" s="9" t="s">
        <v>42</v>
      </c>
      <c r="D115" s="9"/>
      <c r="E115" s="9" t="s">
        <v>171</v>
      </c>
      <c r="F115" s="9"/>
      <c r="G115" s="103"/>
      <c r="H115" s="9"/>
      <c r="I115" s="9"/>
      <c r="J115" s="9" t="s">
        <v>172</v>
      </c>
      <c r="K115" s="102">
        <v>0</v>
      </c>
      <c r="L115" s="102"/>
      <c r="M115" s="102"/>
      <c r="N115" s="102"/>
      <c r="O115" s="102"/>
      <c r="P115" s="102"/>
      <c r="Q115" s="102"/>
      <c r="R115" s="102"/>
    </row>
    <row r="116" spans="1:18" ht="30" x14ac:dyDescent="0.25">
      <c r="A116" s="80"/>
      <c r="B116" s="17"/>
      <c r="C116" s="9" t="s">
        <v>133</v>
      </c>
      <c r="D116" s="9"/>
      <c r="E116" s="9" t="s">
        <v>173</v>
      </c>
      <c r="F116" s="9"/>
      <c r="G116" s="103"/>
      <c r="H116" s="9"/>
      <c r="I116" s="9"/>
      <c r="J116" s="9" t="s">
        <v>174</v>
      </c>
      <c r="K116" s="102">
        <v>0</v>
      </c>
      <c r="L116" s="102"/>
      <c r="M116" s="102"/>
      <c r="N116" s="102"/>
      <c r="O116" s="102"/>
      <c r="P116" s="102"/>
      <c r="Q116" s="102"/>
      <c r="R116" s="102"/>
    </row>
    <row r="117" spans="1:18" ht="45" x14ac:dyDescent="0.25">
      <c r="A117" s="80"/>
      <c r="B117" s="17"/>
      <c r="C117" s="9" t="s">
        <v>136</v>
      </c>
      <c r="D117" s="9"/>
      <c r="E117" s="9" t="s">
        <v>175</v>
      </c>
      <c r="F117" s="9"/>
      <c r="G117" s="103"/>
      <c r="H117" s="9"/>
      <c r="I117" s="9"/>
      <c r="J117" s="9" t="s">
        <v>176</v>
      </c>
      <c r="K117" s="102">
        <v>0</v>
      </c>
      <c r="L117" s="102"/>
      <c r="M117" s="102"/>
      <c r="N117" s="102"/>
      <c r="O117" s="102">
        <v>0</v>
      </c>
      <c r="P117" s="102"/>
      <c r="Q117" s="102"/>
      <c r="R117" s="102"/>
    </row>
    <row r="118" spans="1:18" ht="30" x14ac:dyDescent="0.25">
      <c r="A118" s="80"/>
      <c r="B118" s="17"/>
      <c r="C118" s="9" t="s">
        <v>139</v>
      </c>
      <c r="D118" s="9"/>
      <c r="E118" s="9" t="s">
        <v>177</v>
      </c>
      <c r="F118" s="9"/>
      <c r="G118" s="103"/>
      <c r="H118" s="9"/>
      <c r="I118" s="9"/>
      <c r="J118" s="9" t="s">
        <v>178</v>
      </c>
      <c r="K118" s="102">
        <v>0</v>
      </c>
      <c r="L118" s="102"/>
      <c r="M118" s="102"/>
      <c r="N118" s="102"/>
      <c r="O118" s="102">
        <v>0</v>
      </c>
      <c r="P118" s="102"/>
      <c r="Q118" s="102"/>
      <c r="R118" s="102"/>
    </row>
    <row r="119" spans="1:18" ht="30" x14ac:dyDescent="0.25">
      <c r="A119" s="80"/>
      <c r="B119" s="17"/>
      <c r="C119" s="22"/>
      <c r="D119" s="22">
        <v>1</v>
      </c>
      <c r="E119" s="95" t="s">
        <v>685</v>
      </c>
      <c r="F119" s="22"/>
      <c r="G119" s="83"/>
      <c r="H119" s="22" t="s">
        <v>355</v>
      </c>
      <c r="I119" s="22"/>
      <c r="J119" s="83"/>
      <c r="K119" s="23">
        <v>0</v>
      </c>
      <c r="L119" s="23"/>
      <c r="M119" s="23"/>
      <c r="N119" s="23"/>
      <c r="O119" s="23">
        <v>0</v>
      </c>
      <c r="P119" s="23"/>
      <c r="Q119" s="23"/>
      <c r="R119" s="23"/>
    </row>
    <row r="120" spans="1:18" x14ac:dyDescent="0.25">
      <c r="A120" s="80"/>
      <c r="B120" s="17"/>
      <c r="C120" s="9" t="s">
        <v>142</v>
      </c>
      <c r="D120" s="9"/>
      <c r="E120" s="9" t="s">
        <v>179</v>
      </c>
      <c r="F120" s="9"/>
      <c r="G120" s="103"/>
      <c r="H120" s="9"/>
      <c r="I120" s="9"/>
      <c r="J120" s="9" t="s">
        <v>180</v>
      </c>
      <c r="K120" s="102">
        <v>0</v>
      </c>
      <c r="L120" s="102"/>
      <c r="M120" s="102"/>
      <c r="N120" s="102"/>
      <c r="O120" s="102"/>
      <c r="P120" s="102"/>
      <c r="Q120" s="102"/>
      <c r="R120" s="102"/>
    </row>
    <row r="121" spans="1:18" ht="15" customHeight="1" x14ac:dyDescent="0.25">
      <c r="A121" s="76" t="s">
        <v>181</v>
      </c>
      <c r="B121" s="76"/>
      <c r="C121" s="76"/>
      <c r="D121" s="76"/>
      <c r="E121" s="76"/>
      <c r="F121" s="76"/>
      <c r="G121" s="227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</row>
    <row r="122" spans="1:18" ht="30" x14ac:dyDescent="0.25">
      <c r="A122" s="13" t="s">
        <v>182</v>
      </c>
      <c r="B122" s="14"/>
      <c r="C122" s="14"/>
      <c r="D122" s="14"/>
      <c r="E122" s="13" t="s">
        <v>183</v>
      </c>
      <c r="F122" s="13"/>
      <c r="G122" s="226"/>
      <c r="H122" s="13"/>
      <c r="I122" s="13"/>
      <c r="J122" s="15"/>
      <c r="K122" s="72">
        <f>K123+K127+K144+K147+K156</f>
        <v>30240</v>
      </c>
      <c r="L122" s="16">
        <f>L123+L127+L144+L147</f>
        <v>0</v>
      </c>
      <c r="M122" s="16">
        <f>M123+M127+M144+M147</f>
        <v>0</v>
      </c>
      <c r="N122" s="16">
        <f>N123+N127+N144+N147</f>
        <v>0</v>
      </c>
      <c r="O122" s="72">
        <f>O123+O127+O144+O147+O156</f>
        <v>18190</v>
      </c>
      <c r="P122" s="16">
        <f>P123+P127+P144+P147</f>
        <v>0</v>
      </c>
      <c r="Q122" s="16">
        <f>Q123+Q127+Q144+Q147</f>
        <v>0</v>
      </c>
      <c r="R122" s="16">
        <f>R123+R127+R144+R147</f>
        <v>0</v>
      </c>
    </row>
    <row r="123" spans="1:18" ht="30" x14ac:dyDescent="0.25">
      <c r="A123" s="80"/>
      <c r="B123" s="18" t="s">
        <v>22</v>
      </c>
      <c r="C123" s="20"/>
      <c r="D123" s="20"/>
      <c r="E123" s="18" t="s">
        <v>184</v>
      </c>
      <c r="F123" s="18" t="s">
        <v>185</v>
      </c>
      <c r="G123" s="84" t="s">
        <v>530</v>
      </c>
      <c r="H123" s="18"/>
      <c r="I123" s="18"/>
      <c r="J123" s="20"/>
      <c r="K123" s="68">
        <f t="shared" ref="K123:P123" si="11">SUM(K124:K126)</f>
        <v>0</v>
      </c>
      <c r="L123" s="21">
        <f t="shared" si="11"/>
        <v>0</v>
      </c>
      <c r="M123" s="21">
        <f t="shared" si="11"/>
        <v>0</v>
      </c>
      <c r="N123" s="21">
        <f t="shared" si="11"/>
        <v>0</v>
      </c>
      <c r="O123" s="68">
        <f>SUM(O124:O126)</f>
        <v>0</v>
      </c>
      <c r="P123" s="21">
        <f t="shared" si="11"/>
        <v>0</v>
      </c>
      <c r="Q123" s="21">
        <f t="shared" ref="Q123:R123" si="12">SUM(Q124:Q126)</f>
        <v>0</v>
      </c>
      <c r="R123" s="21">
        <f t="shared" si="12"/>
        <v>0</v>
      </c>
    </row>
    <row r="124" spans="1:18" x14ac:dyDescent="0.25">
      <c r="A124" s="80"/>
      <c r="B124" s="17"/>
      <c r="C124" s="9" t="s">
        <v>26</v>
      </c>
      <c r="D124" s="9"/>
      <c r="E124" s="9" t="s">
        <v>186</v>
      </c>
      <c r="F124" s="9"/>
      <c r="G124" s="103"/>
      <c r="H124" s="9"/>
      <c r="I124" s="9"/>
      <c r="J124" s="9" t="s">
        <v>187</v>
      </c>
      <c r="K124" s="115">
        <v>0</v>
      </c>
      <c r="L124" s="102"/>
      <c r="M124" s="102"/>
      <c r="N124" s="102"/>
      <c r="O124" s="115">
        <v>0</v>
      </c>
      <c r="P124" s="102"/>
      <c r="Q124" s="102"/>
      <c r="R124" s="102"/>
    </row>
    <row r="125" spans="1:18" x14ac:dyDescent="0.25">
      <c r="A125" s="80"/>
      <c r="B125" s="17"/>
      <c r="C125" s="9" t="s">
        <v>34</v>
      </c>
      <c r="D125" s="9"/>
      <c r="E125" s="9" t="s">
        <v>188</v>
      </c>
      <c r="F125" s="9"/>
      <c r="G125" s="103"/>
      <c r="H125" s="9"/>
      <c r="I125" s="9"/>
      <c r="J125" s="9" t="s">
        <v>189</v>
      </c>
      <c r="K125" s="115">
        <v>0</v>
      </c>
      <c r="L125" s="102"/>
      <c r="M125" s="102"/>
      <c r="N125" s="102"/>
      <c r="O125" s="115">
        <v>0</v>
      </c>
      <c r="P125" s="102"/>
      <c r="Q125" s="102"/>
      <c r="R125" s="102"/>
    </row>
    <row r="126" spans="1:18" x14ac:dyDescent="0.25">
      <c r="A126" s="80"/>
      <c r="B126" s="17"/>
      <c r="C126" s="9" t="s">
        <v>38</v>
      </c>
      <c r="D126" s="9"/>
      <c r="E126" s="9" t="s">
        <v>190</v>
      </c>
      <c r="F126" s="9"/>
      <c r="G126" s="103"/>
      <c r="H126" s="9"/>
      <c r="I126" s="9"/>
      <c r="J126" s="9" t="s">
        <v>191</v>
      </c>
      <c r="K126" s="115">
        <v>0</v>
      </c>
      <c r="L126" s="102"/>
      <c r="M126" s="102"/>
      <c r="N126" s="102"/>
      <c r="O126" s="115">
        <v>0</v>
      </c>
      <c r="P126" s="102"/>
      <c r="Q126" s="102"/>
      <c r="R126" s="102"/>
    </row>
    <row r="127" spans="1:18" ht="30" x14ac:dyDescent="0.25">
      <c r="A127" s="80"/>
      <c r="B127" s="18" t="s">
        <v>46</v>
      </c>
      <c r="C127" s="20"/>
      <c r="D127" s="20"/>
      <c r="E127" s="18" t="s">
        <v>192</v>
      </c>
      <c r="F127" s="18" t="s">
        <v>193</v>
      </c>
      <c r="G127" s="84" t="s">
        <v>531</v>
      </c>
      <c r="H127" s="18"/>
      <c r="I127" s="18"/>
      <c r="J127" s="20"/>
      <c r="K127" s="68">
        <f>K128+K134+K135+K138+K139+K140+K141</f>
        <v>9050</v>
      </c>
      <c r="L127" s="21">
        <f t="shared" ref="L127" si="13">SUM(L128:L141)</f>
        <v>0</v>
      </c>
      <c r="M127" s="21">
        <f t="shared" ref="M127:N127" si="14">SUM(M128:M139)</f>
        <v>0</v>
      </c>
      <c r="N127" s="21">
        <f t="shared" si="14"/>
        <v>0</v>
      </c>
      <c r="O127" s="68">
        <f>O128+O134+O135+O138+O139+O140+O141</f>
        <v>3650</v>
      </c>
      <c r="P127" s="21">
        <f t="shared" ref="P127" si="15">SUM(P128:P141)</f>
        <v>0</v>
      </c>
      <c r="Q127" s="21">
        <f t="shared" ref="Q127:R127" si="16">SUM(Q128:Q139)</f>
        <v>0</v>
      </c>
      <c r="R127" s="21">
        <f t="shared" si="16"/>
        <v>0</v>
      </c>
    </row>
    <row r="128" spans="1:18" ht="30" x14ac:dyDescent="0.25">
      <c r="A128" s="80"/>
      <c r="B128" s="17"/>
      <c r="C128" s="9" t="s">
        <v>26</v>
      </c>
      <c r="D128" s="9"/>
      <c r="E128" s="9" t="s">
        <v>194</v>
      </c>
      <c r="F128" s="9"/>
      <c r="G128" s="103"/>
      <c r="H128" s="9"/>
      <c r="I128" s="9"/>
      <c r="J128" s="9" t="s">
        <v>195</v>
      </c>
      <c r="K128" s="115">
        <f>SUM(K129:K133)</f>
        <v>0</v>
      </c>
      <c r="L128" s="102"/>
      <c r="M128" s="102"/>
      <c r="N128" s="102"/>
      <c r="O128" s="115">
        <v>0</v>
      </c>
      <c r="P128" s="102"/>
      <c r="Q128" s="102"/>
      <c r="R128" s="102"/>
    </row>
    <row r="129" spans="1:18" x14ac:dyDescent="0.25">
      <c r="A129" s="80"/>
      <c r="B129" s="17"/>
      <c r="C129" s="22"/>
      <c r="D129" s="22">
        <v>1</v>
      </c>
      <c r="E129" s="95" t="s">
        <v>532</v>
      </c>
      <c r="F129" s="22"/>
      <c r="G129" s="83"/>
      <c r="H129" s="22" t="s">
        <v>533</v>
      </c>
      <c r="I129" s="22"/>
      <c r="J129" s="83"/>
      <c r="K129" s="23">
        <v>0</v>
      </c>
      <c r="L129" s="23"/>
      <c r="M129" s="23"/>
      <c r="N129" s="23"/>
      <c r="O129" s="23"/>
      <c r="P129" s="23"/>
      <c r="Q129" s="23"/>
      <c r="R129" s="23"/>
    </row>
    <row r="130" spans="1:18" x14ac:dyDescent="0.25">
      <c r="A130" s="80"/>
      <c r="B130" s="17"/>
      <c r="C130" s="22"/>
      <c r="D130" s="22">
        <v>2</v>
      </c>
      <c r="E130" s="95" t="s">
        <v>534</v>
      </c>
      <c r="F130" s="22"/>
      <c r="G130" s="83"/>
      <c r="H130" s="22" t="s">
        <v>533</v>
      </c>
      <c r="I130" s="22"/>
      <c r="J130" s="83"/>
      <c r="K130" s="23">
        <v>0</v>
      </c>
      <c r="L130" s="23"/>
      <c r="M130" s="23"/>
      <c r="N130" s="23"/>
      <c r="O130" s="23"/>
      <c r="P130" s="23"/>
      <c r="Q130" s="23"/>
      <c r="R130" s="23"/>
    </row>
    <row r="131" spans="1:18" x14ac:dyDescent="0.25">
      <c r="A131" s="80"/>
      <c r="B131" s="17"/>
      <c r="C131" s="22"/>
      <c r="D131" s="22">
        <v>3</v>
      </c>
      <c r="E131" s="95" t="s">
        <v>535</v>
      </c>
      <c r="F131" s="22"/>
      <c r="G131" s="83"/>
      <c r="H131" s="22" t="s">
        <v>533</v>
      </c>
      <c r="I131" s="22"/>
      <c r="J131" s="83"/>
      <c r="K131" s="23">
        <v>0</v>
      </c>
      <c r="L131" s="23"/>
      <c r="M131" s="23"/>
      <c r="N131" s="23"/>
      <c r="O131" s="23"/>
      <c r="P131" s="23"/>
      <c r="Q131" s="23"/>
      <c r="R131" s="23"/>
    </row>
    <row r="132" spans="1:18" x14ac:dyDescent="0.25">
      <c r="A132" s="80"/>
      <c r="B132" s="17"/>
      <c r="C132" s="22"/>
      <c r="D132" s="22">
        <v>4</v>
      </c>
      <c r="E132" s="95" t="s">
        <v>536</v>
      </c>
      <c r="F132" s="22"/>
      <c r="G132" s="83"/>
      <c r="H132" s="22" t="s">
        <v>533</v>
      </c>
      <c r="I132" s="22"/>
      <c r="J132" s="83"/>
      <c r="K132" s="23">
        <v>0</v>
      </c>
      <c r="L132" s="23"/>
      <c r="M132" s="23"/>
      <c r="N132" s="23"/>
      <c r="O132" s="23"/>
      <c r="P132" s="23"/>
      <c r="Q132" s="23"/>
      <c r="R132" s="23"/>
    </row>
    <row r="133" spans="1:18" x14ac:dyDescent="0.25">
      <c r="A133" s="80"/>
      <c r="B133" s="17"/>
      <c r="C133" s="22"/>
      <c r="D133" s="22">
        <v>5</v>
      </c>
      <c r="E133" s="95" t="s">
        <v>537</v>
      </c>
      <c r="F133" s="22"/>
      <c r="G133" s="83"/>
      <c r="H133" s="22" t="s">
        <v>533</v>
      </c>
      <c r="I133" s="22"/>
      <c r="J133" s="83"/>
      <c r="K133" s="23">
        <v>0</v>
      </c>
      <c r="L133" s="23"/>
      <c r="M133" s="23"/>
      <c r="N133" s="23"/>
      <c r="O133" s="23"/>
      <c r="P133" s="23"/>
      <c r="Q133" s="23"/>
      <c r="R133" s="23"/>
    </row>
    <row r="134" spans="1:18" x14ac:dyDescent="0.25">
      <c r="A134" s="80"/>
      <c r="B134" s="17"/>
      <c r="C134" s="9" t="s">
        <v>34</v>
      </c>
      <c r="D134" s="9"/>
      <c r="E134" s="9" t="s">
        <v>196</v>
      </c>
      <c r="F134" s="9"/>
      <c r="G134" s="103"/>
      <c r="H134" s="9"/>
      <c r="I134" s="9"/>
      <c r="J134" s="9" t="s">
        <v>197</v>
      </c>
      <c r="K134" s="115">
        <v>0</v>
      </c>
      <c r="L134" s="102"/>
      <c r="M134" s="102"/>
      <c r="N134" s="102"/>
      <c r="O134" s="115">
        <v>0</v>
      </c>
      <c r="P134" s="102"/>
      <c r="Q134" s="102"/>
      <c r="R134" s="102"/>
    </row>
    <row r="135" spans="1:18" x14ac:dyDescent="0.25">
      <c r="A135" s="80"/>
      <c r="B135" s="17"/>
      <c r="C135" s="9" t="s">
        <v>38</v>
      </c>
      <c r="D135" s="9"/>
      <c r="E135" s="9" t="s">
        <v>198</v>
      </c>
      <c r="F135" s="9"/>
      <c r="G135" s="103"/>
      <c r="H135" s="9"/>
      <c r="I135" s="9"/>
      <c r="J135" s="9" t="s">
        <v>199</v>
      </c>
      <c r="K135" s="115">
        <f>SUM(K136:K137)</f>
        <v>2550</v>
      </c>
      <c r="L135" s="102"/>
      <c r="M135" s="102"/>
      <c r="N135" s="102"/>
      <c r="O135" s="115">
        <f>SUM(O136:O137)</f>
        <v>2400</v>
      </c>
      <c r="P135" s="102"/>
      <c r="Q135" s="102"/>
      <c r="R135" s="102"/>
    </row>
    <row r="136" spans="1:18" x14ac:dyDescent="0.25">
      <c r="A136" s="80"/>
      <c r="B136" s="17"/>
      <c r="C136" s="22"/>
      <c r="D136" s="22">
        <v>1</v>
      </c>
      <c r="E136" s="116" t="s">
        <v>538</v>
      </c>
      <c r="F136" s="22"/>
      <c r="G136" s="83"/>
      <c r="H136" s="22" t="s">
        <v>533</v>
      </c>
      <c r="I136" s="22"/>
      <c r="J136" s="83"/>
      <c r="K136" s="23">
        <v>1275</v>
      </c>
      <c r="L136" s="23"/>
      <c r="M136" s="23"/>
      <c r="N136" s="23"/>
      <c r="O136" s="23">
        <v>1200</v>
      </c>
      <c r="P136" s="23"/>
      <c r="Q136" s="23"/>
      <c r="R136" s="23"/>
    </row>
    <row r="137" spans="1:18" x14ac:dyDescent="0.25">
      <c r="A137" s="80"/>
      <c r="B137" s="17"/>
      <c r="C137" s="22"/>
      <c r="D137" s="22">
        <v>2</v>
      </c>
      <c r="E137" s="116" t="s">
        <v>686</v>
      </c>
      <c r="F137" s="22"/>
      <c r="G137" s="83"/>
      <c r="H137" s="22" t="s">
        <v>533</v>
      </c>
      <c r="I137" s="22"/>
      <c r="J137" s="83"/>
      <c r="K137" s="23">
        <v>1275</v>
      </c>
      <c r="L137" s="23"/>
      <c r="M137" s="23"/>
      <c r="N137" s="23"/>
      <c r="O137" s="23">
        <v>1200</v>
      </c>
      <c r="P137" s="23"/>
      <c r="Q137" s="23"/>
      <c r="R137" s="23"/>
    </row>
    <row r="138" spans="1:18" x14ac:dyDescent="0.25">
      <c r="A138" s="80"/>
      <c r="B138" s="17"/>
      <c r="C138" s="9" t="s">
        <v>42</v>
      </c>
      <c r="D138" s="9"/>
      <c r="E138" s="9" t="s">
        <v>200</v>
      </c>
      <c r="F138" s="9"/>
      <c r="G138" s="103"/>
      <c r="H138" s="9"/>
      <c r="I138" s="9"/>
      <c r="J138" s="9" t="s">
        <v>201</v>
      </c>
      <c r="K138" s="115">
        <v>0</v>
      </c>
      <c r="L138" s="102"/>
      <c r="M138" s="102"/>
      <c r="N138" s="102"/>
      <c r="O138" s="115"/>
      <c r="P138" s="102"/>
      <c r="Q138" s="102"/>
      <c r="R138" s="102"/>
    </row>
    <row r="139" spans="1:18" ht="30" x14ac:dyDescent="0.25">
      <c r="A139" s="80"/>
      <c r="B139" s="17"/>
      <c r="C139" s="9" t="s">
        <v>133</v>
      </c>
      <c r="D139" s="9"/>
      <c r="E139" s="9" t="s">
        <v>202</v>
      </c>
      <c r="F139" s="9"/>
      <c r="G139" s="103"/>
      <c r="H139" s="9"/>
      <c r="I139" s="9"/>
      <c r="J139" s="9" t="s">
        <v>203</v>
      </c>
      <c r="K139" s="115">
        <v>0</v>
      </c>
      <c r="L139" s="102"/>
      <c r="M139" s="102"/>
      <c r="N139" s="102"/>
      <c r="O139" s="115"/>
      <c r="P139" s="102"/>
      <c r="Q139" s="102"/>
      <c r="R139" s="102"/>
    </row>
    <row r="140" spans="1:18" x14ac:dyDescent="0.25">
      <c r="A140" s="80"/>
      <c r="B140" s="17"/>
      <c r="C140" s="9" t="s">
        <v>136</v>
      </c>
      <c r="D140" s="9"/>
      <c r="E140" s="9" t="s">
        <v>204</v>
      </c>
      <c r="F140" s="9"/>
      <c r="G140" s="103"/>
      <c r="H140" s="9"/>
      <c r="I140" s="9"/>
      <c r="J140" s="9" t="s">
        <v>205</v>
      </c>
      <c r="K140" s="115">
        <v>0</v>
      </c>
      <c r="L140" s="102"/>
      <c r="M140" s="102"/>
      <c r="N140" s="102"/>
      <c r="O140" s="115">
        <v>0</v>
      </c>
      <c r="P140" s="102"/>
      <c r="Q140" s="102"/>
      <c r="R140" s="102"/>
    </row>
    <row r="141" spans="1:18" ht="30" x14ac:dyDescent="0.25">
      <c r="A141" s="80"/>
      <c r="B141" s="17"/>
      <c r="C141" s="9" t="s">
        <v>139</v>
      </c>
      <c r="D141" s="9"/>
      <c r="E141" s="9" t="s">
        <v>206</v>
      </c>
      <c r="F141" s="9"/>
      <c r="G141" s="103"/>
      <c r="H141" s="9"/>
      <c r="I141" s="9"/>
      <c r="J141" s="9" t="s">
        <v>207</v>
      </c>
      <c r="K141" s="115">
        <f>SUM(K142:K143)</f>
        <v>6500</v>
      </c>
      <c r="L141" s="102"/>
      <c r="M141" s="102"/>
      <c r="N141" s="102"/>
      <c r="O141" s="115">
        <f>SUM(O142:O143)</f>
        <v>1250</v>
      </c>
      <c r="P141" s="102"/>
      <c r="Q141" s="102"/>
      <c r="R141" s="102"/>
    </row>
    <row r="142" spans="1:18" x14ac:dyDescent="0.25">
      <c r="A142" s="80"/>
      <c r="B142" s="17"/>
      <c r="C142" s="22"/>
      <c r="D142" s="22">
        <v>1</v>
      </c>
      <c r="E142" s="118" t="s">
        <v>687</v>
      </c>
      <c r="F142" s="22"/>
      <c r="G142" s="83"/>
      <c r="H142" s="22" t="s">
        <v>533</v>
      </c>
      <c r="I142" s="22"/>
      <c r="J142" s="83"/>
      <c r="K142" s="23">
        <v>1500</v>
      </c>
      <c r="L142" s="23"/>
      <c r="M142" s="23"/>
      <c r="N142" s="23"/>
      <c r="O142" s="23">
        <v>500</v>
      </c>
      <c r="P142" s="23"/>
      <c r="Q142" s="23"/>
      <c r="R142" s="23"/>
    </row>
    <row r="143" spans="1:18" x14ac:dyDescent="0.25">
      <c r="A143" s="80"/>
      <c r="B143" s="17"/>
      <c r="C143" s="22"/>
      <c r="D143" s="22">
        <v>2</v>
      </c>
      <c r="E143" s="118" t="s">
        <v>688</v>
      </c>
      <c r="F143" s="22"/>
      <c r="G143" s="83"/>
      <c r="H143" s="22" t="s">
        <v>533</v>
      </c>
      <c r="I143" s="22"/>
      <c r="J143" s="83"/>
      <c r="K143" s="23">
        <v>5000</v>
      </c>
      <c r="L143" s="23"/>
      <c r="M143" s="23"/>
      <c r="N143" s="23"/>
      <c r="O143" s="23">
        <v>750</v>
      </c>
      <c r="P143" s="23"/>
      <c r="Q143" s="23"/>
      <c r="R143" s="23"/>
    </row>
    <row r="144" spans="1:18" ht="45" x14ac:dyDescent="0.25">
      <c r="A144" s="80"/>
      <c r="B144" s="18" t="s">
        <v>58</v>
      </c>
      <c r="C144" s="20"/>
      <c r="D144" s="20"/>
      <c r="E144" s="18" t="s">
        <v>208</v>
      </c>
      <c r="F144" s="18" t="s">
        <v>209</v>
      </c>
      <c r="G144" s="84" t="s">
        <v>530</v>
      </c>
      <c r="H144" s="18"/>
      <c r="I144" s="18"/>
      <c r="J144" s="20"/>
      <c r="K144" s="68">
        <f>K145+K146</f>
        <v>1000</v>
      </c>
      <c r="L144" s="21">
        <f t="shared" ref="L144:N144" si="17">SUM(L145:L146)</f>
        <v>0</v>
      </c>
      <c r="M144" s="21">
        <f t="shared" si="17"/>
        <v>0</v>
      </c>
      <c r="N144" s="21">
        <f t="shared" si="17"/>
        <v>0</v>
      </c>
      <c r="O144" s="68">
        <f>O145+O146</f>
        <v>500</v>
      </c>
      <c r="P144" s="21">
        <f t="shared" ref="P144:R144" si="18">SUM(P145:P146)</f>
        <v>0</v>
      </c>
      <c r="Q144" s="21">
        <f t="shared" si="18"/>
        <v>0</v>
      </c>
      <c r="R144" s="21">
        <f t="shared" si="18"/>
        <v>0</v>
      </c>
    </row>
    <row r="145" spans="1:18" ht="30" x14ac:dyDescent="0.25">
      <c r="A145" s="80"/>
      <c r="B145" s="17"/>
      <c r="C145" s="9" t="s">
        <v>26</v>
      </c>
      <c r="D145" s="9"/>
      <c r="E145" s="9" t="s">
        <v>210</v>
      </c>
      <c r="F145" s="9"/>
      <c r="G145" s="103"/>
      <c r="H145" s="9"/>
      <c r="I145" s="9"/>
      <c r="J145" s="9" t="s">
        <v>211</v>
      </c>
      <c r="K145" s="115">
        <v>1000</v>
      </c>
      <c r="L145" s="102"/>
      <c r="M145" s="102"/>
      <c r="N145" s="102"/>
      <c r="O145" s="115">
        <v>500</v>
      </c>
      <c r="P145" s="102"/>
      <c r="Q145" s="102"/>
      <c r="R145" s="102"/>
    </row>
    <row r="146" spans="1:18" ht="30" x14ac:dyDescent="0.25">
      <c r="A146" s="80"/>
      <c r="B146" s="17"/>
      <c r="C146" s="9" t="s">
        <v>34</v>
      </c>
      <c r="D146" s="9"/>
      <c r="E146" s="9" t="s">
        <v>212</v>
      </c>
      <c r="F146" s="9"/>
      <c r="G146" s="103"/>
      <c r="H146" s="9"/>
      <c r="I146" s="9"/>
      <c r="J146" s="9" t="s">
        <v>213</v>
      </c>
      <c r="K146" s="115">
        <v>0</v>
      </c>
      <c r="L146" s="102"/>
      <c r="M146" s="102"/>
      <c r="N146" s="102"/>
      <c r="O146" s="115">
        <v>0</v>
      </c>
      <c r="P146" s="102"/>
      <c r="Q146" s="102"/>
      <c r="R146" s="102"/>
    </row>
    <row r="147" spans="1:18" ht="70.5" customHeight="1" x14ac:dyDescent="0.25">
      <c r="A147" s="80"/>
      <c r="B147" s="18" t="s">
        <v>214</v>
      </c>
      <c r="C147" s="20"/>
      <c r="D147" s="20"/>
      <c r="E147" s="18" t="s">
        <v>215</v>
      </c>
      <c r="F147" s="18" t="s">
        <v>216</v>
      </c>
      <c r="G147" s="84" t="s">
        <v>542</v>
      </c>
      <c r="H147" s="18"/>
      <c r="I147" s="18"/>
      <c r="J147" s="20"/>
      <c r="K147" s="68">
        <f>K148+K153+K154+K155</f>
        <v>10250</v>
      </c>
      <c r="L147" s="21">
        <f t="shared" ref="L147" si="19">SUM(L148:L155)</f>
        <v>0</v>
      </c>
      <c r="M147" s="21">
        <f t="shared" ref="M147:N147" si="20">SUM(M148:M154)</f>
        <v>0</v>
      </c>
      <c r="N147" s="21">
        <f t="shared" si="20"/>
        <v>0</v>
      </c>
      <c r="O147" s="68">
        <f>O148+O153+O154+O155</f>
        <v>10250</v>
      </c>
      <c r="P147" s="21">
        <f t="shared" ref="P147" si="21">SUM(P148:P155)</f>
        <v>0</v>
      </c>
      <c r="Q147" s="21">
        <f t="shared" ref="Q147:R147" si="22">SUM(Q148:Q154)</f>
        <v>0</v>
      </c>
      <c r="R147" s="21">
        <f t="shared" si="22"/>
        <v>0</v>
      </c>
    </row>
    <row r="148" spans="1:18" ht="30" x14ac:dyDescent="0.25">
      <c r="A148" s="80"/>
      <c r="B148" s="17"/>
      <c r="C148" s="9" t="s">
        <v>26</v>
      </c>
      <c r="D148" s="9"/>
      <c r="E148" s="9" t="s">
        <v>217</v>
      </c>
      <c r="F148" s="9"/>
      <c r="G148" s="103"/>
      <c r="H148" s="9"/>
      <c r="I148" s="9"/>
      <c r="J148" s="9" t="s">
        <v>218</v>
      </c>
      <c r="K148" s="115">
        <f>SUM(K149:K152)</f>
        <v>10000</v>
      </c>
      <c r="L148" s="102"/>
      <c r="M148" s="102"/>
      <c r="N148" s="102"/>
      <c r="O148" s="115">
        <f>SUM(O149:O152)</f>
        <v>10000</v>
      </c>
      <c r="P148" s="102"/>
      <c r="Q148" s="102"/>
      <c r="R148" s="102"/>
    </row>
    <row r="149" spans="1:18" x14ac:dyDescent="0.25">
      <c r="A149" s="80"/>
      <c r="B149" s="17"/>
      <c r="C149" s="22"/>
      <c r="D149" s="22">
        <v>1</v>
      </c>
      <c r="E149" s="118" t="s">
        <v>543</v>
      </c>
      <c r="F149" s="22"/>
      <c r="G149" s="83"/>
      <c r="H149" s="22" t="s">
        <v>651</v>
      </c>
      <c r="I149" s="22"/>
      <c r="J149" s="83"/>
      <c r="K149" s="23">
        <v>0</v>
      </c>
      <c r="L149" s="23"/>
      <c r="M149" s="23"/>
      <c r="N149" s="23"/>
      <c r="O149" s="23">
        <v>0</v>
      </c>
      <c r="P149" s="23"/>
      <c r="Q149" s="23"/>
      <c r="R149" s="23"/>
    </row>
    <row r="150" spans="1:18" x14ac:dyDescent="0.25">
      <c r="A150" s="80"/>
      <c r="B150" s="17"/>
      <c r="C150" s="22"/>
      <c r="D150" s="22">
        <v>2</v>
      </c>
      <c r="E150" s="118" t="s">
        <v>544</v>
      </c>
      <c r="F150" s="22"/>
      <c r="G150" s="83"/>
      <c r="H150" s="22" t="s">
        <v>355</v>
      </c>
      <c r="I150" s="22"/>
      <c r="J150" s="83"/>
      <c r="K150" s="23">
        <v>0</v>
      </c>
      <c r="L150" s="23"/>
      <c r="M150" s="23"/>
      <c r="N150" s="23"/>
      <c r="O150" s="23">
        <v>0</v>
      </c>
      <c r="P150" s="23"/>
      <c r="Q150" s="23"/>
      <c r="R150" s="23"/>
    </row>
    <row r="151" spans="1:18" x14ac:dyDescent="0.25">
      <c r="A151" s="80"/>
      <c r="B151" s="17"/>
      <c r="C151" s="22"/>
      <c r="D151" s="22">
        <v>3</v>
      </c>
      <c r="E151" s="118" t="s">
        <v>545</v>
      </c>
      <c r="F151" s="22"/>
      <c r="G151" s="83"/>
      <c r="H151" s="22" t="s">
        <v>479</v>
      </c>
      <c r="I151" s="22"/>
      <c r="J151" s="83"/>
      <c r="K151" s="23">
        <v>0</v>
      </c>
      <c r="L151" s="23"/>
      <c r="M151" s="23"/>
      <c r="N151" s="23"/>
      <c r="O151" s="23">
        <v>0</v>
      </c>
      <c r="P151" s="23"/>
      <c r="Q151" s="23"/>
      <c r="R151" s="23"/>
    </row>
    <row r="152" spans="1:18" x14ac:dyDescent="0.25">
      <c r="A152" s="80"/>
      <c r="B152" s="17"/>
      <c r="C152" s="22"/>
      <c r="D152" s="22">
        <v>4</v>
      </c>
      <c r="E152" s="118" t="s">
        <v>546</v>
      </c>
      <c r="F152" s="22"/>
      <c r="G152" s="83"/>
      <c r="H152" s="22" t="s">
        <v>101</v>
      </c>
      <c r="I152" s="22"/>
      <c r="J152" s="83"/>
      <c r="K152" s="23">
        <v>10000</v>
      </c>
      <c r="L152" s="23"/>
      <c r="M152" s="23"/>
      <c r="N152" s="23"/>
      <c r="O152" s="23">
        <v>10000</v>
      </c>
      <c r="P152" s="23"/>
      <c r="Q152" s="23"/>
      <c r="R152" s="23"/>
    </row>
    <row r="153" spans="1:18" ht="30" x14ac:dyDescent="0.25">
      <c r="A153" s="80"/>
      <c r="B153" s="17"/>
      <c r="C153" s="9" t="s">
        <v>34</v>
      </c>
      <c r="D153" s="9"/>
      <c r="E153" s="9" t="s">
        <v>219</v>
      </c>
      <c r="F153" s="9"/>
      <c r="G153" s="103"/>
      <c r="H153" s="9"/>
      <c r="I153" s="9"/>
      <c r="J153" s="9" t="s">
        <v>220</v>
      </c>
      <c r="K153" s="115">
        <v>0</v>
      </c>
      <c r="L153" s="102"/>
      <c r="M153" s="102"/>
      <c r="N153" s="102"/>
      <c r="O153" s="115">
        <v>0</v>
      </c>
      <c r="P153" s="102"/>
      <c r="Q153" s="102"/>
      <c r="R153" s="102"/>
    </row>
    <row r="154" spans="1:18" ht="30" x14ac:dyDescent="0.25">
      <c r="A154" s="80"/>
      <c r="B154" s="17"/>
      <c r="C154" s="9" t="s">
        <v>38</v>
      </c>
      <c r="D154" s="9"/>
      <c r="E154" s="9" t="s">
        <v>221</v>
      </c>
      <c r="F154" s="9"/>
      <c r="G154" s="103"/>
      <c r="H154" s="9"/>
      <c r="I154" s="9"/>
      <c r="J154" s="9" t="s">
        <v>222</v>
      </c>
      <c r="K154" s="115">
        <v>0</v>
      </c>
      <c r="L154" s="102"/>
      <c r="M154" s="102"/>
      <c r="N154" s="102"/>
      <c r="O154" s="115">
        <v>0</v>
      </c>
      <c r="P154" s="102"/>
      <c r="Q154" s="102"/>
      <c r="R154" s="102"/>
    </row>
    <row r="155" spans="1:18" x14ac:dyDescent="0.25">
      <c r="A155" s="81"/>
      <c r="B155" s="28"/>
      <c r="C155" s="9" t="s">
        <v>42</v>
      </c>
      <c r="D155" s="9"/>
      <c r="E155" s="9" t="s">
        <v>223</v>
      </c>
      <c r="F155" s="9"/>
      <c r="G155" s="103"/>
      <c r="H155" s="9" t="s">
        <v>224</v>
      </c>
      <c r="I155" s="9"/>
      <c r="J155" s="9" t="s">
        <v>225</v>
      </c>
      <c r="K155" s="117">
        <v>250</v>
      </c>
      <c r="L155" s="102"/>
      <c r="M155" s="102"/>
      <c r="N155" s="102"/>
      <c r="O155" s="117">
        <v>250</v>
      </c>
      <c r="P155" s="102"/>
      <c r="Q155" s="102"/>
      <c r="R155" s="102"/>
    </row>
    <row r="156" spans="1:18" ht="30" x14ac:dyDescent="0.25">
      <c r="A156" s="81"/>
      <c r="B156" s="18" t="s">
        <v>226</v>
      </c>
      <c r="C156" s="20"/>
      <c r="D156" s="20"/>
      <c r="E156" s="18" t="s">
        <v>227</v>
      </c>
      <c r="F156" s="18" t="s">
        <v>228</v>
      </c>
      <c r="G156" s="84" t="s">
        <v>531</v>
      </c>
      <c r="H156" s="18"/>
      <c r="I156" s="18"/>
      <c r="J156" s="20"/>
      <c r="K156" s="21">
        <f>K157+K158+K159+K162+K165+K167+K168+K171</f>
        <v>9940</v>
      </c>
      <c r="L156" s="21">
        <f>SUM(L157:L171)</f>
        <v>0</v>
      </c>
      <c r="M156" s="21">
        <f>SUM(M157:M171)</f>
        <v>0</v>
      </c>
      <c r="N156" s="21">
        <f>SUM(N157:N171)</f>
        <v>0</v>
      </c>
      <c r="O156" s="21">
        <f>O157+O158+O159+O162+O165+O167+O168+O171</f>
        <v>3790</v>
      </c>
      <c r="P156" s="21">
        <f>SUM(P157:P171)</f>
        <v>0</v>
      </c>
      <c r="Q156" s="21">
        <f>SUM(Q157:Q171)</f>
        <v>0</v>
      </c>
      <c r="R156" s="21">
        <f>SUM(R157:R171)</f>
        <v>0</v>
      </c>
    </row>
    <row r="157" spans="1:18" x14ac:dyDescent="0.25">
      <c r="A157" s="81"/>
      <c r="B157" s="28"/>
      <c r="C157" s="9" t="s">
        <v>26</v>
      </c>
      <c r="D157" s="9"/>
      <c r="E157" s="9" t="s">
        <v>689</v>
      </c>
      <c r="F157" s="9"/>
      <c r="G157" s="103"/>
      <c r="H157" s="9"/>
      <c r="I157" s="9"/>
      <c r="J157" s="9" t="s">
        <v>230</v>
      </c>
      <c r="K157" s="102">
        <v>0</v>
      </c>
      <c r="L157" s="102"/>
      <c r="M157" s="102"/>
      <c r="N157" s="102"/>
      <c r="O157" s="102">
        <v>0</v>
      </c>
      <c r="P157" s="102"/>
      <c r="Q157" s="102"/>
      <c r="R157" s="102"/>
    </row>
    <row r="158" spans="1:18" x14ac:dyDescent="0.25">
      <c r="A158" s="81"/>
      <c r="B158" s="28"/>
      <c r="C158" s="9" t="s">
        <v>34</v>
      </c>
      <c r="D158" s="9"/>
      <c r="E158" s="9" t="s">
        <v>231</v>
      </c>
      <c r="F158" s="9"/>
      <c r="G158" s="103"/>
      <c r="H158" s="9"/>
      <c r="I158" s="9"/>
      <c r="J158" s="9" t="s">
        <v>232</v>
      </c>
      <c r="K158" s="102">
        <v>0</v>
      </c>
      <c r="L158" s="102"/>
      <c r="M158" s="102"/>
      <c r="N158" s="102"/>
      <c r="O158" s="102">
        <v>0</v>
      </c>
      <c r="P158" s="102"/>
      <c r="Q158" s="102"/>
      <c r="R158" s="102"/>
    </row>
    <row r="159" spans="1:18" ht="30" x14ac:dyDescent="0.25">
      <c r="A159" s="81"/>
      <c r="B159" s="28"/>
      <c r="C159" s="9" t="s">
        <v>38</v>
      </c>
      <c r="D159" s="9"/>
      <c r="E159" s="9" t="s">
        <v>233</v>
      </c>
      <c r="F159" s="9"/>
      <c r="G159" s="103"/>
      <c r="H159" s="9"/>
      <c r="I159" s="9"/>
      <c r="J159" s="9" t="s">
        <v>234</v>
      </c>
      <c r="K159" s="117">
        <f>SUM(K160:K161)</f>
        <v>640</v>
      </c>
      <c r="L159" s="102"/>
      <c r="M159" s="102"/>
      <c r="N159" s="102"/>
      <c r="O159" s="117">
        <v>0</v>
      </c>
      <c r="P159" s="102"/>
      <c r="Q159" s="102"/>
      <c r="R159" s="102"/>
    </row>
    <row r="160" spans="1:18" x14ac:dyDescent="0.25">
      <c r="A160" s="80"/>
      <c r="B160" s="17"/>
      <c r="C160" s="22"/>
      <c r="D160" s="22">
        <v>1</v>
      </c>
      <c r="E160" s="118" t="s">
        <v>547</v>
      </c>
      <c r="F160" s="22"/>
      <c r="G160" s="83"/>
      <c r="H160" s="22"/>
      <c r="I160" s="22"/>
      <c r="J160" s="83"/>
      <c r="K160" s="23">
        <v>320</v>
      </c>
      <c r="L160" s="23"/>
      <c r="M160" s="23"/>
      <c r="N160" s="23"/>
      <c r="O160" s="23">
        <v>0</v>
      </c>
      <c r="P160" s="23"/>
      <c r="Q160" s="23"/>
      <c r="R160" s="23"/>
    </row>
    <row r="161" spans="1:18" x14ac:dyDescent="0.25">
      <c r="A161" s="80"/>
      <c r="B161" s="17"/>
      <c r="C161" s="22"/>
      <c r="D161" s="22">
        <v>2</v>
      </c>
      <c r="E161" s="118" t="s">
        <v>548</v>
      </c>
      <c r="F161" s="22"/>
      <c r="G161" s="83"/>
      <c r="H161" s="22"/>
      <c r="I161" s="22"/>
      <c r="J161" s="83"/>
      <c r="K161" s="23">
        <v>320</v>
      </c>
      <c r="L161" s="23"/>
      <c r="M161" s="23"/>
      <c r="N161" s="23"/>
      <c r="O161" s="23">
        <v>0</v>
      </c>
      <c r="P161" s="23"/>
      <c r="Q161" s="23"/>
      <c r="R161" s="23"/>
    </row>
    <row r="162" spans="1:18" x14ac:dyDescent="0.25">
      <c r="A162" s="81"/>
      <c r="B162" s="28"/>
      <c r="C162" s="9" t="s">
        <v>42</v>
      </c>
      <c r="D162" s="9"/>
      <c r="E162" s="9" t="s">
        <v>235</v>
      </c>
      <c r="F162" s="9"/>
      <c r="G162" s="103"/>
      <c r="H162" s="9"/>
      <c r="I162" s="9"/>
      <c r="J162" s="9" t="s">
        <v>236</v>
      </c>
      <c r="K162" s="117">
        <f>SUM(K163:K164)</f>
        <v>3200</v>
      </c>
      <c r="L162" s="102"/>
      <c r="M162" s="102"/>
      <c r="N162" s="102"/>
      <c r="O162" s="117">
        <f>SUM(O163:O164)</f>
        <v>1200</v>
      </c>
      <c r="P162" s="102"/>
      <c r="Q162" s="102"/>
      <c r="R162" s="102"/>
    </row>
    <row r="163" spans="1:18" x14ac:dyDescent="0.25">
      <c r="A163" s="80"/>
      <c r="B163" s="17"/>
      <c r="C163" s="22"/>
      <c r="D163" s="22">
        <v>1</v>
      </c>
      <c r="E163" s="118" t="s">
        <v>690</v>
      </c>
      <c r="F163" s="22"/>
      <c r="G163" s="83"/>
      <c r="H163" s="22"/>
      <c r="I163" s="22"/>
      <c r="J163" s="83"/>
      <c r="K163" s="23">
        <v>1600</v>
      </c>
      <c r="L163" s="23"/>
      <c r="M163" s="23"/>
      <c r="N163" s="23"/>
      <c r="O163" s="23">
        <v>600</v>
      </c>
      <c r="P163" s="23"/>
      <c r="Q163" s="23"/>
      <c r="R163" s="23"/>
    </row>
    <row r="164" spans="1:18" x14ac:dyDescent="0.25">
      <c r="A164" s="80"/>
      <c r="B164" s="17"/>
      <c r="C164" s="22"/>
      <c r="D164" s="22">
        <v>2</v>
      </c>
      <c r="E164" s="118" t="s">
        <v>691</v>
      </c>
      <c r="F164" s="22"/>
      <c r="G164" s="83"/>
      <c r="H164" s="22"/>
      <c r="I164" s="22"/>
      <c r="J164" s="83"/>
      <c r="K164" s="23">
        <v>1600</v>
      </c>
      <c r="L164" s="23"/>
      <c r="M164" s="23"/>
      <c r="N164" s="23"/>
      <c r="O164" s="23">
        <v>600</v>
      </c>
      <c r="P164" s="23"/>
      <c r="Q164" s="23"/>
      <c r="R164" s="23"/>
    </row>
    <row r="165" spans="1:18" x14ac:dyDescent="0.25">
      <c r="A165" s="81"/>
      <c r="B165" s="28"/>
      <c r="C165" s="9" t="s">
        <v>133</v>
      </c>
      <c r="D165" s="9"/>
      <c r="E165" s="9" t="s">
        <v>237</v>
      </c>
      <c r="F165" s="9"/>
      <c r="G165" s="103"/>
      <c r="H165" s="9"/>
      <c r="I165" s="9"/>
      <c r="J165" s="9" t="s">
        <v>238</v>
      </c>
      <c r="K165" s="117">
        <f>SUM(K166)</f>
        <v>2000</v>
      </c>
      <c r="L165" s="102"/>
      <c r="M165" s="102"/>
      <c r="N165" s="102"/>
      <c r="O165" s="117">
        <f>SUM(O166)</f>
        <v>0</v>
      </c>
      <c r="P165" s="102"/>
      <c r="Q165" s="102"/>
      <c r="R165" s="102"/>
    </row>
    <row r="166" spans="1:18" x14ac:dyDescent="0.25">
      <c r="A166" s="80"/>
      <c r="B166" s="17"/>
      <c r="C166" s="22"/>
      <c r="D166" s="22">
        <v>1</v>
      </c>
      <c r="E166" s="116"/>
      <c r="F166" s="22"/>
      <c r="G166" s="83"/>
      <c r="H166" s="22"/>
      <c r="I166" s="22"/>
      <c r="J166" s="83"/>
      <c r="K166" s="23">
        <v>2000</v>
      </c>
      <c r="L166" s="23"/>
      <c r="M166" s="23"/>
      <c r="N166" s="23"/>
      <c r="O166" s="23">
        <v>0</v>
      </c>
      <c r="P166" s="23"/>
      <c r="Q166" s="23"/>
      <c r="R166" s="23"/>
    </row>
    <row r="167" spans="1:18" x14ac:dyDescent="0.25">
      <c r="A167" s="81"/>
      <c r="B167" s="28"/>
      <c r="C167" s="9" t="s">
        <v>136</v>
      </c>
      <c r="D167" s="9"/>
      <c r="E167" s="9" t="s">
        <v>239</v>
      </c>
      <c r="F167" s="9"/>
      <c r="G167" s="103"/>
      <c r="H167" s="9"/>
      <c r="I167" s="9"/>
      <c r="J167" s="9" t="s">
        <v>240</v>
      </c>
      <c r="K167" s="117">
        <v>100</v>
      </c>
      <c r="L167" s="102"/>
      <c r="M167" s="102"/>
      <c r="N167" s="102"/>
      <c r="O167" s="117">
        <v>100</v>
      </c>
      <c r="P167" s="102"/>
      <c r="Q167" s="102"/>
      <c r="R167" s="102"/>
    </row>
    <row r="168" spans="1:18" x14ac:dyDescent="0.25">
      <c r="A168" s="81"/>
      <c r="B168" s="28"/>
      <c r="C168" s="9" t="s">
        <v>139</v>
      </c>
      <c r="D168" s="9"/>
      <c r="E168" s="9" t="s">
        <v>241</v>
      </c>
      <c r="F168" s="9"/>
      <c r="G168" s="103"/>
      <c r="H168" s="9"/>
      <c r="I168" s="9"/>
      <c r="J168" s="9" t="s">
        <v>242</v>
      </c>
      <c r="K168" s="117">
        <f>SUM(K169:K170)</f>
        <v>1000</v>
      </c>
      <c r="L168" s="102"/>
      <c r="M168" s="102"/>
      <c r="N168" s="102"/>
      <c r="O168" s="117">
        <f>SUM(O169:O170)</f>
        <v>990</v>
      </c>
      <c r="P168" s="102"/>
      <c r="Q168" s="102"/>
      <c r="R168" s="102"/>
    </row>
    <row r="169" spans="1:18" x14ac:dyDescent="0.25">
      <c r="A169" s="80"/>
      <c r="B169" s="17"/>
      <c r="C169" s="22"/>
      <c r="D169" s="22">
        <v>1</v>
      </c>
      <c r="E169" s="118" t="s">
        <v>552</v>
      </c>
      <c r="F169" s="22"/>
      <c r="G169" s="83"/>
      <c r="H169" s="22"/>
      <c r="I169" s="22"/>
      <c r="J169" s="83"/>
      <c r="K169" s="23">
        <v>0</v>
      </c>
      <c r="L169" s="23"/>
      <c r="M169" s="23"/>
      <c r="N169" s="23"/>
      <c r="O169" s="23">
        <v>500</v>
      </c>
      <c r="P169" s="23"/>
      <c r="Q169" s="23"/>
      <c r="R169" s="23"/>
    </row>
    <row r="170" spans="1:18" x14ac:dyDescent="0.25">
      <c r="A170" s="80"/>
      <c r="B170" s="17"/>
      <c r="C170" s="22"/>
      <c r="D170" s="22">
        <v>2</v>
      </c>
      <c r="E170" s="118" t="s">
        <v>553</v>
      </c>
      <c r="F170" s="22"/>
      <c r="G170" s="83"/>
      <c r="H170" s="22"/>
      <c r="I170" s="22"/>
      <c r="J170" s="83"/>
      <c r="K170" s="23">
        <v>1000</v>
      </c>
      <c r="L170" s="23"/>
      <c r="M170" s="23"/>
      <c r="N170" s="23"/>
      <c r="O170" s="23">
        <v>490</v>
      </c>
      <c r="P170" s="23"/>
      <c r="Q170" s="23"/>
      <c r="R170" s="23"/>
    </row>
    <row r="171" spans="1:18" x14ac:dyDescent="0.25">
      <c r="A171" s="81"/>
      <c r="B171" s="28"/>
      <c r="C171" s="9" t="s">
        <v>142</v>
      </c>
      <c r="D171" s="9"/>
      <c r="E171" s="9" t="s">
        <v>243</v>
      </c>
      <c r="F171" s="9"/>
      <c r="G171" s="103"/>
      <c r="H171" s="9"/>
      <c r="I171" s="9"/>
      <c r="J171" s="9" t="s">
        <v>244</v>
      </c>
      <c r="K171" s="117">
        <f>SUM(K172)</f>
        <v>3000</v>
      </c>
      <c r="L171" s="102"/>
      <c r="M171" s="102"/>
      <c r="N171" s="102"/>
      <c r="O171" s="117">
        <f>SUM(O172)</f>
        <v>1500</v>
      </c>
      <c r="P171" s="102"/>
      <c r="Q171" s="102"/>
      <c r="R171" s="102"/>
    </row>
    <row r="172" spans="1:18" x14ac:dyDescent="0.25">
      <c r="A172" s="80"/>
      <c r="B172" s="17"/>
      <c r="C172" s="22"/>
      <c r="D172" s="22">
        <v>1</v>
      </c>
      <c r="E172" s="118" t="s">
        <v>692</v>
      </c>
      <c r="F172" s="22"/>
      <c r="G172" s="83"/>
      <c r="H172" s="22"/>
      <c r="I172" s="22"/>
      <c r="J172" s="83"/>
      <c r="K172" s="23">
        <v>3000</v>
      </c>
      <c r="L172" s="23"/>
      <c r="M172" s="23"/>
      <c r="N172" s="23"/>
      <c r="O172" s="23">
        <v>1500</v>
      </c>
      <c r="P172" s="23"/>
      <c r="Q172" s="23"/>
      <c r="R172" s="23"/>
    </row>
    <row r="173" spans="1:18" ht="30" x14ac:dyDescent="0.25">
      <c r="A173" s="13" t="s">
        <v>245</v>
      </c>
      <c r="B173" s="14"/>
      <c r="C173" s="14"/>
      <c r="D173" s="14"/>
      <c r="E173" s="13" t="s">
        <v>246</v>
      </c>
      <c r="F173" s="13"/>
      <c r="G173" s="226"/>
      <c r="H173" s="13"/>
      <c r="I173" s="13"/>
      <c r="J173" s="15"/>
      <c r="K173" s="67">
        <f t="shared" ref="K173:R173" si="23">+K174+K211+K280</f>
        <v>107443</v>
      </c>
      <c r="L173" s="30">
        <f t="shared" si="23"/>
        <v>20500</v>
      </c>
      <c r="M173" s="30">
        <f t="shared" si="23"/>
        <v>0</v>
      </c>
      <c r="N173" s="30">
        <f t="shared" si="23"/>
        <v>0</v>
      </c>
      <c r="O173" s="67">
        <f t="shared" si="23"/>
        <v>77890</v>
      </c>
      <c r="P173" s="30">
        <f t="shared" si="23"/>
        <v>8250</v>
      </c>
      <c r="Q173" s="30">
        <f t="shared" si="23"/>
        <v>0</v>
      </c>
      <c r="R173" s="30">
        <f t="shared" si="23"/>
        <v>0</v>
      </c>
    </row>
    <row r="174" spans="1:18" ht="60" x14ac:dyDescent="0.25">
      <c r="A174" s="80"/>
      <c r="B174" s="18" t="s">
        <v>22</v>
      </c>
      <c r="C174" s="20"/>
      <c r="D174" s="20"/>
      <c r="E174" s="18" t="s">
        <v>247</v>
      </c>
      <c r="F174" s="18" t="s">
        <v>248</v>
      </c>
      <c r="G174" s="84" t="s">
        <v>530</v>
      </c>
      <c r="H174" s="18"/>
      <c r="I174" s="18"/>
      <c r="J174" s="20"/>
      <c r="K174" s="68">
        <f>K175+K176+K177+K178+K188+K199+K210</f>
        <v>27000</v>
      </c>
      <c r="L174" s="21">
        <f>L175+L176+L177+L178+L188+L199+L210</f>
        <v>20500</v>
      </c>
      <c r="M174" s="21">
        <f>SUM(M175:M274)</f>
        <v>0</v>
      </c>
      <c r="N174" s="21">
        <f>SUM(N175:N274)</f>
        <v>0</v>
      </c>
      <c r="O174" s="68">
        <f>O175+O176+O177+O178+O188+O199+O210</f>
        <v>14000</v>
      </c>
      <c r="P174" s="21">
        <f>P175+P176+P177+P178+P188+P199+P210</f>
        <v>8250</v>
      </c>
      <c r="Q174" s="21">
        <f>SUM(Q175:Q274)</f>
        <v>0</v>
      </c>
      <c r="R174" s="21">
        <f>SUM(R175:R274)</f>
        <v>0</v>
      </c>
    </row>
    <row r="175" spans="1:18" ht="30" x14ac:dyDescent="0.25">
      <c r="A175" s="80"/>
      <c r="B175" s="17"/>
      <c r="C175" s="9" t="s">
        <v>26</v>
      </c>
      <c r="D175" s="9"/>
      <c r="E175" s="9" t="s">
        <v>249</v>
      </c>
      <c r="F175" s="9"/>
      <c r="G175" s="103" t="s">
        <v>530</v>
      </c>
      <c r="H175" s="9"/>
      <c r="I175" s="9"/>
      <c r="J175" s="9" t="s">
        <v>251</v>
      </c>
      <c r="K175" s="115">
        <v>0</v>
      </c>
      <c r="L175" s="102"/>
      <c r="M175" s="102"/>
      <c r="N175" s="102"/>
      <c r="O175" s="115">
        <v>0</v>
      </c>
      <c r="P175" s="102"/>
      <c r="Q175" s="102"/>
      <c r="R175" s="102"/>
    </row>
    <row r="176" spans="1:18" x14ac:dyDescent="0.25">
      <c r="A176" s="80"/>
      <c r="B176" s="17"/>
      <c r="C176" s="9" t="s">
        <v>34</v>
      </c>
      <c r="D176" s="9"/>
      <c r="E176" s="9" t="s">
        <v>252</v>
      </c>
      <c r="F176" s="9"/>
      <c r="G176" s="103"/>
      <c r="H176" s="9"/>
      <c r="I176" s="9"/>
      <c r="J176" s="9" t="s">
        <v>254</v>
      </c>
      <c r="K176" s="115">
        <v>0</v>
      </c>
      <c r="L176" s="102"/>
      <c r="M176" s="102"/>
      <c r="N176" s="102"/>
      <c r="O176" s="115">
        <v>0</v>
      </c>
      <c r="P176" s="102"/>
      <c r="Q176" s="102"/>
      <c r="R176" s="102"/>
    </row>
    <row r="177" spans="1:18" x14ac:dyDescent="0.25">
      <c r="A177" s="80"/>
      <c r="B177" s="17"/>
      <c r="C177" s="9" t="s">
        <v>38</v>
      </c>
      <c r="D177" s="9"/>
      <c r="E177" s="9" t="s">
        <v>255</v>
      </c>
      <c r="F177" s="9"/>
      <c r="G177" s="103"/>
      <c r="H177" s="9"/>
      <c r="I177" s="9"/>
      <c r="J177" s="9" t="s">
        <v>256</v>
      </c>
      <c r="K177" s="115">
        <v>0</v>
      </c>
      <c r="L177" s="102"/>
      <c r="M177" s="102"/>
      <c r="N177" s="102"/>
      <c r="O177" s="115">
        <v>0</v>
      </c>
      <c r="P177" s="102"/>
      <c r="Q177" s="102"/>
      <c r="R177" s="102"/>
    </row>
    <row r="178" spans="1:18" ht="45" x14ac:dyDescent="0.25">
      <c r="A178" s="80"/>
      <c r="B178" s="17"/>
      <c r="C178" s="9" t="s">
        <v>42</v>
      </c>
      <c r="D178" s="9"/>
      <c r="E178" s="9" t="s">
        <v>257</v>
      </c>
      <c r="F178" s="9"/>
      <c r="G178" s="103" t="s">
        <v>555</v>
      </c>
      <c r="H178" s="9"/>
      <c r="I178" s="9"/>
      <c r="J178" s="9" t="s">
        <v>258</v>
      </c>
      <c r="K178" s="115">
        <f>SUM(K179:K185)</f>
        <v>4000</v>
      </c>
      <c r="L178" s="102">
        <f>SUM(L179:L187)</f>
        <v>3500</v>
      </c>
      <c r="M178" s="102"/>
      <c r="N178" s="102"/>
      <c r="O178" s="115">
        <f>SUM(O179:O187)</f>
        <v>4000</v>
      </c>
      <c r="P178" s="102">
        <f>SUM(P179:P187)</f>
        <v>3500</v>
      </c>
      <c r="Q178" s="102"/>
      <c r="R178" s="102"/>
    </row>
    <row r="179" spans="1:18" x14ac:dyDescent="0.25">
      <c r="A179" s="80"/>
      <c r="B179" s="17"/>
      <c r="C179" s="22"/>
      <c r="D179" s="22">
        <v>1</v>
      </c>
      <c r="E179" s="118" t="s">
        <v>556</v>
      </c>
      <c r="F179" s="22"/>
      <c r="G179" s="83"/>
      <c r="H179" s="22"/>
      <c r="I179" s="22"/>
      <c r="J179" s="83"/>
      <c r="K179" s="23">
        <v>1000</v>
      </c>
      <c r="L179" s="23"/>
      <c r="M179" s="23"/>
      <c r="N179" s="23"/>
      <c r="O179" s="23">
        <v>750</v>
      </c>
      <c r="P179" s="23"/>
      <c r="Q179" s="23"/>
      <c r="R179" s="23"/>
    </row>
    <row r="180" spans="1:18" x14ac:dyDescent="0.25">
      <c r="A180" s="80"/>
      <c r="B180" s="17"/>
      <c r="C180" s="22"/>
      <c r="D180" s="22">
        <v>2</v>
      </c>
      <c r="E180" s="118" t="s">
        <v>557</v>
      </c>
      <c r="F180" s="22"/>
      <c r="G180" s="83"/>
      <c r="H180" s="22"/>
      <c r="I180" s="22"/>
      <c r="J180" s="83"/>
      <c r="K180" s="23">
        <v>500</v>
      </c>
      <c r="L180" s="23"/>
      <c r="M180" s="23"/>
      <c r="N180" s="23"/>
      <c r="O180" s="23">
        <v>500</v>
      </c>
      <c r="P180" s="23"/>
      <c r="Q180" s="23"/>
      <c r="R180" s="23"/>
    </row>
    <row r="181" spans="1:18" x14ac:dyDescent="0.25">
      <c r="A181" s="80"/>
      <c r="B181" s="17"/>
      <c r="C181" s="22"/>
      <c r="D181" s="22">
        <v>3</v>
      </c>
      <c r="E181" s="118" t="s">
        <v>693</v>
      </c>
      <c r="F181" s="22"/>
      <c r="G181" s="83"/>
      <c r="H181" s="22"/>
      <c r="I181" s="22"/>
      <c r="J181" s="83"/>
      <c r="K181" s="23">
        <v>750</v>
      </c>
      <c r="L181" s="23"/>
      <c r="M181" s="23"/>
      <c r="N181" s="23"/>
      <c r="O181" s="23">
        <v>800</v>
      </c>
      <c r="P181" s="23"/>
      <c r="Q181" s="23"/>
      <c r="R181" s="23"/>
    </row>
    <row r="182" spans="1:18" x14ac:dyDescent="0.25">
      <c r="A182" s="80"/>
      <c r="B182" s="17"/>
      <c r="C182" s="22"/>
      <c r="D182" s="22">
        <v>4</v>
      </c>
      <c r="E182" s="118" t="s">
        <v>559</v>
      </c>
      <c r="F182" s="22"/>
      <c r="G182" s="83"/>
      <c r="H182" s="22"/>
      <c r="I182" s="22"/>
      <c r="J182" s="83"/>
      <c r="K182" s="23">
        <v>1250</v>
      </c>
      <c r="L182" s="23"/>
      <c r="M182" s="23"/>
      <c r="N182" s="23"/>
      <c r="O182" s="23">
        <v>1000</v>
      </c>
      <c r="P182" s="23"/>
      <c r="Q182" s="23"/>
      <c r="R182" s="23"/>
    </row>
    <row r="183" spans="1:18" x14ac:dyDescent="0.25">
      <c r="A183" s="80"/>
      <c r="B183" s="17"/>
      <c r="C183" s="22"/>
      <c r="D183" s="22">
        <v>5</v>
      </c>
      <c r="E183" s="118" t="s">
        <v>560</v>
      </c>
      <c r="F183" s="22"/>
      <c r="G183" s="83"/>
      <c r="H183" s="22"/>
      <c r="I183" s="22"/>
      <c r="J183" s="83"/>
      <c r="K183" s="23">
        <v>250</v>
      </c>
      <c r="L183" s="23"/>
      <c r="M183" s="23"/>
      <c r="N183" s="23"/>
      <c r="O183" s="23">
        <v>450</v>
      </c>
      <c r="P183" s="23"/>
      <c r="Q183" s="23"/>
      <c r="R183" s="23"/>
    </row>
    <row r="184" spans="1:18" x14ac:dyDescent="0.25">
      <c r="A184" s="80"/>
      <c r="B184" s="17"/>
      <c r="C184" s="22"/>
      <c r="D184" s="22">
        <v>7</v>
      </c>
      <c r="E184" s="118" t="s">
        <v>561</v>
      </c>
      <c r="F184" s="22"/>
      <c r="G184" s="83"/>
      <c r="H184" s="22"/>
      <c r="I184" s="22"/>
      <c r="J184" s="83"/>
      <c r="K184" s="23">
        <v>0</v>
      </c>
      <c r="L184" s="23"/>
      <c r="M184" s="23"/>
      <c r="N184" s="23"/>
      <c r="O184" s="23"/>
      <c r="P184" s="23"/>
      <c r="Q184" s="23"/>
      <c r="R184" s="23"/>
    </row>
    <row r="185" spans="1:18" x14ac:dyDescent="0.25">
      <c r="A185" s="80"/>
      <c r="B185" s="17"/>
      <c r="C185" s="22"/>
      <c r="D185" s="22">
        <v>8</v>
      </c>
      <c r="E185" s="118" t="s">
        <v>450</v>
      </c>
      <c r="F185" s="22"/>
      <c r="G185" s="83"/>
      <c r="H185" s="22"/>
      <c r="I185" s="22"/>
      <c r="J185" s="83"/>
      <c r="K185" s="23">
        <v>250</v>
      </c>
      <c r="L185" s="23"/>
      <c r="M185" s="23"/>
      <c r="N185" s="23"/>
      <c r="O185" s="23">
        <v>500</v>
      </c>
      <c r="P185" s="23"/>
      <c r="Q185" s="23"/>
      <c r="R185" s="23"/>
    </row>
    <row r="186" spans="1:18" x14ac:dyDescent="0.25">
      <c r="A186" s="80"/>
      <c r="B186" s="17"/>
      <c r="C186" s="22"/>
      <c r="D186" s="22">
        <v>9</v>
      </c>
      <c r="E186" s="118" t="s">
        <v>562</v>
      </c>
      <c r="F186" s="22"/>
      <c r="G186" s="83"/>
      <c r="H186" s="22"/>
      <c r="I186" s="22"/>
      <c r="J186" s="83"/>
      <c r="K186" s="23"/>
      <c r="L186" s="23">
        <v>1500</v>
      </c>
      <c r="M186" s="23"/>
      <c r="N186" s="23"/>
      <c r="O186" s="23"/>
      <c r="P186" s="23">
        <v>1500</v>
      </c>
      <c r="Q186" s="23"/>
      <c r="R186" s="23"/>
    </row>
    <row r="187" spans="1:18" x14ac:dyDescent="0.25">
      <c r="A187" s="80"/>
      <c r="B187" s="17"/>
      <c r="C187" s="22"/>
      <c r="D187" s="22">
        <v>10</v>
      </c>
      <c r="E187" s="118" t="s">
        <v>563</v>
      </c>
      <c r="F187" s="22"/>
      <c r="G187" s="83"/>
      <c r="H187" s="22"/>
      <c r="I187" s="22"/>
      <c r="J187" s="83"/>
      <c r="K187" s="23"/>
      <c r="L187" s="23">
        <v>2000</v>
      </c>
      <c r="M187" s="23"/>
      <c r="N187" s="23"/>
      <c r="O187" s="23"/>
      <c r="P187" s="23">
        <v>2000</v>
      </c>
      <c r="Q187" s="23"/>
      <c r="R187" s="23"/>
    </row>
    <row r="188" spans="1:18" ht="45" x14ac:dyDescent="0.25">
      <c r="A188" s="80"/>
      <c r="B188" s="17"/>
      <c r="C188" s="9" t="s">
        <v>133</v>
      </c>
      <c r="D188" s="9"/>
      <c r="E188" s="9" t="s">
        <v>259</v>
      </c>
      <c r="F188" s="9"/>
      <c r="G188" s="103" t="s">
        <v>555</v>
      </c>
      <c r="H188" s="9"/>
      <c r="I188" s="9"/>
      <c r="J188" s="9" t="s">
        <v>260</v>
      </c>
      <c r="K188" s="115">
        <f>SUM(K189:K196)</f>
        <v>4500</v>
      </c>
      <c r="L188" s="102">
        <f>SUM(L197:L198)</f>
        <v>5000</v>
      </c>
      <c r="M188" s="102"/>
      <c r="N188" s="102"/>
      <c r="O188" s="115">
        <f>SUM(O189:O198)</f>
        <v>4500</v>
      </c>
      <c r="P188" s="102">
        <f>SUM(P197:P198)</f>
        <v>4750</v>
      </c>
      <c r="Q188" s="102"/>
      <c r="R188" s="102"/>
    </row>
    <row r="189" spans="1:18" x14ac:dyDescent="0.25">
      <c r="A189" s="80"/>
      <c r="B189" s="17"/>
      <c r="C189" s="22"/>
      <c r="D189" s="22">
        <v>1</v>
      </c>
      <c r="E189" s="118" t="s">
        <v>556</v>
      </c>
      <c r="F189" s="22"/>
      <c r="G189" s="83"/>
      <c r="H189" s="22"/>
      <c r="I189" s="22"/>
      <c r="J189" s="83"/>
      <c r="K189" s="23">
        <v>1000</v>
      </c>
      <c r="L189" s="23"/>
      <c r="M189" s="23"/>
      <c r="N189" s="23"/>
      <c r="O189" s="23">
        <v>1000</v>
      </c>
      <c r="P189" s="23"/>
      <c r="Q189" s="23"/>
      <c r="R189" s="23"/>
    </row>
    <row r="190" spans="1:18" x14ac:dyDescent="0.25">
      <c r="A190" s="80"/>
      <c r="B190" s="17"/>
      <c r="C190" s="22"/>
      <c r="D190" s="22">
        <v>2</v>
      </c>
      <c r="E190" s="118" t="s">
        <v>557</v>
      </c>
      <c r="F190" s="22"/>
      <c r="G190" s="83"/>
      <c r="H190" s="22"/>
      <c r="I190" s="22"/>
      <c r="J190" s="83"/>
      <c r="K190" s="23">
        <v>500</v>
      </c>
      <c r="L190" s="23"/>
      <c r="M190" s="23"/>
      <c r="N190" s="23"/>
      <c r="O190" s="23">
        <v>750</v>
      </c>
      <c r="P190" s="23"/>
      <c r="Q190" s="23"/>
      <c r="R190" s="23"/>
    </row>
    <row r="191" spans="1:18" x14ac:dyDescent="0.25">
      <c r="A191" s="80"/>
      <c r="B191" s="17"/>
      <c r="C191" s="22"/>
      <c r="D191" s="22">
        <v>3</v>
      </c>
      <c r="E191" s="118" t="s">
        <v>558</v>
      </c>
      <c r="F191" s="22"/>
      <c r="G191" s="83"/>
      <c r="H191" s="22"/>
      <c r="I191" s="22"/>
      <c r="J191" s="83"/>
      <c r="K191" s="23">
        <v>1000</v>
      </c>
      <c r="L191" s="23"/>
      <c r="M191" s="23"/>
      <c r="N191" s="23"/>
      <c r="O191" s="23">
        <v>800</v>
      </c>
      <c r="P191" s="23"/>
      <c r="Q191" s="23"/>
      <c r="R191" s="23"/>
    </row>
    <row r="192" spans="1:18" x14ac:dyDescent="0.25">
      <c r="A192" s="80"/>
      <c r="B192" s="17"/>
      <c r="C192" s="22"/>
      <c r="D192" s="22">
        <v>4</v>
      </c>
      <c r="E192" s="118" t="s">
        <v>559</v>
      </c>
      <c r="F192" s="22"/>
      <c r="G192" s="83"/>
      <c r="H192" s="22"/>
      <c r="I192" s="22"/>
      <c r="J192" s="83"/>
      <c r="K192" s="23">
        <v>1250</v>
      </c>
      <c r="L192" s="23"/>
      <c r="M192" s="23"/>
      <c r="N192" s="23"/>
      <c r="O192" s="23">
        <v>1000</v>
      </c>
      <c r="P192" s="23"/>
      <c r="Q192" s="23"/>
      <c r="R192" s="23"/>
    </row>
    <row r="193" spans="1:18" x14ac:dyDescent="0.25">
      <c r="A193" s="80"/>
      <c r="B193" s="17"/>
      <c r="C193" s="22"/>
      <c r="D193" s="22">
        <v>5</v>
      </c>
      <c r="E193" s="118" t="s">
        <v>560</v>
      </c>
      <c r="F193" s="22"/>
      <c r="G193" s="83"/>
      <c r="H193" s="22"/>
      <c r="I193" s="22"/>
      <c r="J193" s="83"/>
      <c r="K193" s="23">
        <v>500</v>
      </c>
      <c r="L193" s="23"/>
      <c r="M193" s="23"/>
      <c r="N193" s="23"/>
      <c r="O193" s="23">
        <v>450</v>
      </c>
      <c r="P193" s="23"/>
      <c r="Q193" s="23"/>
      <c r="R193" s="23"/>
    </row>
    <row r="194" spans="1:18" x14ac:dyDescent="0.25">
      <c r="A194" s="80"/>
      <c r="B194" s="17"/>
      <c r="C194" s="22"/>
      <c r="D194" s="22">
        <v>6</v>
      </c>
      <c r="E194" s="118" t="s">
        <v>564</v>
      </c>
      <c r="F194" s="22"/>
      <c r="G194" s="83"/>
      <c r="H194" s="22"/>
      <c r="I194" s="22"/>
      <c r="J194" s="83"/>
      <c r="K194" s="23">
        <v>0</v>
      </c>
      <c r="L194" s="23"/>
      <c r="M194" s="23"/>
      <c r="N194" s="23"/>
      <c r="O194" s="23"/>
      <c r="P194" s="23"/>
      <c r="Q194" s="23"/>
      <c r="R194" s="23"/>
    </row>
    <row r="195" spans="1:18" x14ac:dyDescent="0.25">
      <c r="A195" s="80"/>
      <c r="B195" s="17"/>
      <c r="C195" s="22"/>
      <c r="D195" s="22">
        <v>7</v>
      </c>
      <c r="E195" s="118" t="s">
        <v>561</v>
      </c>
      <c r="F195" s="22"/>
      <c r="G195" s="83"/>
      <c r="H195" s="22"/>
      <c r="I195" s="22"/>
      <c r="J195" s="83"/>
      <c r="K195" s="23">
        <v>0</v>
      </c>
      <c r="L195" s="23"/>
      <c r="M195" s="23"/>
      <c r="N195" s="23"/>
      <c r="O195" s="23">
        <v>500</v>
      </c>
      <c r="P195" s="23"/>
      <c r="Q195" s="23"/>
      <c r="R195" s="23"/>
    </row>
    <row r="196" spans="1:18" x14ac:dyDescent="0.25">
      <c r="A196" s="80"/>
      <c r="B196" s="17"/>
      <c r="C196" s="22"/>
      <c r="D196" s="22">
        <v>8</v>
      </c>
      <c r="E196" s="118" t="s">
        <v>450</v>
      </c>
      <c r="F196" s="22"/>
      <c r="G196" s="83"/>
      <c r="H196" s="22"/>
      <c r="I196" s="22"/>
      <c r="J196" s="83"/>
      <c r="K196" s="23">
        <v>250</v>
      </c>
      <c r="L196" s="23"/>
      <c r="M196" s="23"/>
      <c r="N196" s="23"/>
      <c r="O196" s="23"/>
      <c r="P196" s="23"/>
      <c r="Q196" s="23"/>
      <c r="R196" s="23"/>
    </row>
    <row r="197" spans="1:18" x14ac:dyDescent="0.25">
      <c r="A197" s="80"/>
      <c r="B197" s="17"/>
      <c r="C197" s="22"/>
      <c r="D197" s="22">
        <v>9</v>
      </c>
      <c r="E197" s="118" t="s">
        <v>562</v>
      </c>
      <c r="F197" s="22"/>
      <c r="G197" s="83"/>
      <c r="H197" s="22"/>
      <c r="I197" s="22"/>
      <c r="J197" s="83"/>
      <c r="K197" s="23"/>
      <c r="L197" s="23">
        <v>2000</v>
      </c>
      <c r="M197" s="23"/>
      <c r="N197" s="23"/>
      <c r="O197" s="23"/>
      <c r="P197" s="23">
        <v>1750</v>
      </c>
      <c r="Q197" s="23"/>
      <c r="R197" s="23"/>
    </row>
    <row r="198" spans="1:18" x14ac:dyDescent="0.25">
      <c r="A198" s="80"/>
      <c r="B198" s="17"/>
      <c r="C198" s="22"/>
      <c r="D198" s="22">
        <v>10</v>
      </c>
      <c r="E198" s="118" t="s">
        <v>563</v>
      </c>
      <c r="F198" s="22"/>
      <c r="G198" s="83"/>
      <c r="H198" s="22"/>
      <c r="I198" s="22"/>
      <c r="J198" s="83"/>
      <c r="K198" s="23"/>
      <c r="L198" s="23">
        <v>3000</v>
      </c>
      <c r="M198" s="23"/>
      <c r="N198" s="23"/>
      <c r="O198" s="23"/>
      <c r="P198" s="23">
        <v>3000</v>
      </c>
      <c r="Q198" s="23"/>
      <c r="R198" s="23"/>
    </row>
    <row r="199" spans="1:18" ht="45" x14ac:dyDescent="0.25">
      <c r="A199" s="80"/>
      <c r="B199" s="17"/>
      <c r="C199" s="9" t="s">
        <v>136</v>
      </c>
      <c r="D199" s="9"/>
      <c r="E199" s="9" t="s">
        <v>261</v>
      </c>
      <c r="F199" s="9"/>
      <c r="G199" s="103" t="s">
        <v>565</v>
      </c>
      <c r="H199" s="9"/>
      <c r="I199" s="9"/>
      <c r="J199" s="9" t="s">
        <v>262</v>
      </c>
      <c r="K199" s="115">
        <v>13000</v>
      </c>
      <c r="L199" s="102">
        <f>SUM(L208:L209)</f>
        <v>12000</v>
      </c>
      <c r="M199" s="102"/>
      <c r="N199" s="102"/>
      <c r="O199" s="115"/>
      <c r="P199" s="102">
        <f>SUM(P208:P209)</f>
        <v>0</v>
      </c>
      <c r="Q199" s="102"/>
      <c r="R199" s="102"/>
    </row>
    <row r="200" spans="1:18" x14ac:dyDescent="0.25">
      <c r="A200" s="80"/>
      <c r="B200" s="17"/>
      <c r="C200" s="22"/>
      <c r="D200" s="22">
        <v>1</v>
      </c>
      <c r="E200" s="118" t="s">
        <v>556</v>
      </c>
      <c r="F200" s="22"/>
      <c r="G200" s="83"/>
      <c r="H200" s="22"/>
      <c r="I200" s="22"/>
      <c r="J200" s="83"/>
      <c r="K200" s="23"/>
      <c r="L200" s="23"/>
      <c r="M200" s="23"/>
      <c r="N200" s="23"/>
      <c r="O200" s="23"/>
      <c r="P200" s="23"/>
      <c r="Q200" s="23"/>
      <c r="R200" s="23"/>
    </row>
    <row r="201" spans="1:18" x14ac:dyDescent="0.25">
      <c r="A201" s="80"/>
      <c r="B201" s="17"/>
      <c r="C201" s="22"/>
      <c r="D201" s="22">
        <v>2</v>
      </c>
      <c r="E201" s="118" t="s">
        <v>557</v>
      </c>
      <c r="F201" s="22"/>
      <c r="G201" s="83"/>
      <c r="H201" s="22"/>
      <c r="I201" s="22"/>
      <c r="J201" s="83"/>
      <c r="K201" s="23"/>
      <c r="L201" s="23"/>
      <c r="M201" s="23"/>
      <c r="N201" s="23"/>
      <c r="O201" s="23"/>
      <c r="P201" s="23"/>
      <c r="Q201" s="23"/>
      <c r="R201" s="23"/>
    </row>
    <row r="202" spans="1:18" x14ac:dyDescent="0.25">
      <c r="A202" s="80"/>
      <c r="B202" s="17"/>
      <c r="C202" s="22"/>
      <c r="D202" s="22">
        <v>3</v>
      </c>
      <c r="E202" s="118" t="s">
        <v>558</v>
      </c>
      <c r="F202" s="22"/>
      <c r="G202" s="83"/>
      <c r="H202" s="22"/>
      <c r="I202" s="22"/>
      <c r="J202" s="83"/>
      <c r="K202" s="23"/>
      <c r="L202" s="23"/>
      <c r="M202" s="23"/>
      <c r="N202" s="23"/>
      <c r="O202" s="23"/>
      <c r="P202" s="23"/>
      <c r="Q202" s="23"/>
      <c r="R202" s="23"/>
    </row>
    <row r="203" spans="1:18" x14ac:dyDescent="0.25">
      <c r="A203" s="80"/>
      <c r="B203" s="17"/>
      <c r="C203" s="22"/>
      <c r="D203" s="22">
        <v>4</v>
      </c>
      <c r="E203" s="118" t="s">
        <v>559</v>
      </c>
      <c r="F203" s="22"/>
      <c r="G203" s="83"/>
      <c r="H203" s="22"/>
      <c r="I203" s="22"/>
      <c r="J203" s="83"/>
      <c r="K203" s="23"/>
      <c r="L203" s="23"/>
      <c r="M203" s="23"/>
      <c r="N203" s="23"/>
      <c r="O203" s="23"/>
      <c r="P203" s="23"/>
      <c r="Q203" s="23"/>
      <c r="R203" s="23"/>
    </row>
    <row r="204" spans="1:18" x14ac:dyDescent="0.25">
      <c r="A204" s="80"/>
      <c r="B204" s="17"/>
      <c r="C204" s="22"/>
      <c r="D204" s="22">
        <v>5</v>
      </c>
      <c r="E204" s="118" t="s">
        <v>560</v>
      </c>
      <c r="F204" s="22"/>
      <c r="G204" s="83"/>
      <c r="H204" s="22"/>
      <c r="I204" s="22"/>
      <c r="J204" s="83"/>
      <c r="K204" s="23"/>
      <c r="L204" s="23"/>
      <c r="M204" s="23"/>
      <c r="N204" s="23"/>
      <c r="O204" s="23"/>
      <c r="P204" s="23"/>
      <c r="Q204" s="23"/>
      <c r="R204" s="23"/>
    </row>
    <row r="205" spans="1:18" x14ac:dyDescent="0.25">
      <c r="A205" s="80"/>
      <c r="B205" s="17"/>
      <c r="C205" s="22"/>
      <c r="D205" s="22">
        <v>6</v>
      </c>
      <c r="E205" s="118" t="s">
        <v>564</v>
      </c>
      <c r="F205" s="22"/>
      <c r="G205" s="83"/>
      <c r="H205" s="22"/>
      <c r="I205" s="22"/>
      <c r="J205" s="83"/>
      <c r="K205" s="23"/>
      <c r="L205" s="23"/>
      <c r="M205" s="23"/>
      <c r="N205" s="23"/>
      <c r="O205" s="23"/>
      <c r="P205" s="23"/>
      <c r="Q205" s="23"/>
      <c r="R205" s="23"/>
    </row>
    <row r="206" spans="1:18" x14ac:dyDescent="0.25">
      <c r="A206" s="80"/>
      <c r="B206" s="17"/>
      <c r="C206" s="22"/>
      <c r="D206" s="22">
        <v>7</v>
      </c>
      <c r="E206" s="118" t="s">
        <v>566</v>
      </c>
      <c r="F206" s="22"/>
      <c r="G206" s="83"/>
      <c r="H206" s="22"/>
      <c r="I206" s="22"/>
      <c r="J206" s="83"/>
      <c r="K206" s="23"/>
      <c r="L206" s="23"/>
      <c r="M206" s="23"/>
      <c r="N206" s="23"/>
      <c r="O206" s="23"/>
      <c r="P206" s="23"/>
      <c r="Q206" s="23"/>
      <c r="R206" s="23"/>
    </row>
    <row r="207" spans="1:18" x14ac:dyDescent="0.25">
      <c r="A207" s="80"/>
      <c r="B207" s="17"/>
      <c r="C207" s="22"/>
      <c r="D207" s="22">
        <v>8</v>
      </c>
      <c r="E207" s="118" t="s">
        <v>450</v>
      </c>
      <c r="F207" s="22"/>
      <c r="G207" s="83"/>
      <c r="H207" s="22"/>
      <c r="I207" s="22"/>
      <c r="J207" s="83"/>
      <c r="K207" s="23"/>
      <c r="L207" s="23"/>
      <c r="M207" s="23"/>
      <c r="N207" s="23"/>
      <c r="O207" s="23"/>
      <c r="P207" s="23"/>
      <c r="Q207" s="23"/>
      <c r="R207" s="23"/>
    </row>
    <row r="208" spans="1:18" x14ac:dyDescent="0.25">
      <c r="A208" s="80"/>
      <c r="B208" s="17"/>
      <c r="C208" s="22"/>
      <c r="D208" s="22">
        <v>9</v>
      </c>
      <c r="E208" s="118" t="s">
        <v>562</v>
      </c>
      <c r="F208" s="22"/>
      <c r="G208" s="83"/>
      <c r="H208" s="22"/>
      <c r="I208" s="22"/>
      <c r="J208" s="83"/>
      <c r="K208" s="23"/>
      <c r="L208" s="23">
        <v>6000</v>
      </c>
      <c r="M208" s="23"/>
      <c r="N208" s="23"/>
      <c r="O208" s="23"/>
      <c r="P208" s="23"/>
      <c r="Q208" s="23"/>
      <c r="R208" s="23"/>
    </row>
    <row r="209" spans="1:18" x14ac:dyDescent="0.25">
      <c r="A209" s="80"/>
      <c r="B209" s="17"/>
      <c r="C209" s="22"/>
      <c r="D209" s="22">
        <v>10</v>
      </c>
      <c r="E209" s="118" t="s">
        <v>563</v>
      </c>
      <c r="F209" s="22"/>
      <c r="G209" s="83"/>
      <c r="H209" s="22"/>
      <c r="I209" s="22"/>
      <c r="J209" s="83"/>
      <c r="K209" s="23"/>
      <c r="L209" s="23">
        <v>6000</v>
      </c>
      <c r="M209" s="23"/>
      <c r="N209" s="23"/>
      <c r="O209" s="23"/>
      <c r="P209" s="23"/>
      <c r="Q209" s="23"/>
      <c r="R209" s="23"/>
    </row>
    <row r="210" spans="1:18" ht="30" x14ac:dyDescent="0.25">
      <c r="A210" s="80"/>
      <c r="B210" s="17"/>
      <c r="C210" s="9" t="s">
        <v>139</v>
      </c>
      <c r="D210" s="9"/>
      <c r="E210" s="9" t="s">
        <v>263</v>
      </c>
      <c r="F210" s="9"/>
      <c r="G210" s="103" t="s">
        <v>567</v>
      </c>
      <c r="H210" s="9"/>
      <c r="I210" s="9"/>
      <c r="J210" s="9" t="s">
        <v>264</v>
      </c>
      <c r="K210" s="115">
        <v>5500</v>
      </c>
      <c r="L210" s="102"/>
      <c r="M210" s="102"/>
      <c r="N210" s="102"/>
      <c r="O210" s="115">
        <v>5500</v>
      </c>
      <c r="P210" s="102"/>
      <c r="Q210" s="102"/>
      <c r="R210" s="102"/>
    </row>
    <row r="211" spans="1:18" ht="30" x14ac:dyDescent="0.25">
      <c r="A211" s="80"/>
      <c r="B211" s="18" t="s">
        <v>46</v>
      </c>
      <c r="C211" s="20"/>
      <c r="D211" s="20"/>
      <c r="E211" s="18" t="s">
        <v>269</v>
      </c>
      <c r="F211" s="18" t="s">
        <v>270</v>
      </c>
      <c r="G211" s="84" t="s">
        <v>530</v>
      </c>
      <c r="H211" s="18"/>
      <c r="I211" s="18"/>
      <c r="J211" s="20"/>
      <c r="K211" s="68">
        <f>K212+K213+K218+K219+K235+K237+K252+K267+K268+K274+K279+K279</f>
        <v>47300</v>
      </c>
      <c r="L211" s="21">
        <f>SUM(L213:L274)</f>
        <v>0</v>
      </c>
      <c r="M211" s="21">
        <f>SUM(M213:M274)</f>
        <v>0</v>
      </c>
      <c r="N211" s="21">
        <f>SUM(N213:N274)</f>
        <v>0</v>
      </c>
      <c r="O211" s="68">
        <f>O212+O213+O218+O219+O235+O237+O252+O267+O268+O274+O279+O279</f>
        <v>40300</v>
      </c>
      <c r="P211" s="21">
        <f>SUM(P213:P274)</f>
        <v>0</v>
      </c>
      <c r="Q211" s="21">
        <f>SUM(Q213:Q274)</f>
        <v>0</v>
      </c>
      <c r="R211" s="21">
        <f>SUM(R213:R274)</f>
        <v>0</v>
      </c>
    </row>
    <row r="212" spans="1:18" x14ac:dyDescent="0.25">
      <c r="A212" s="80"/>
      <c r="B212" s="22"/>
      <c r="C212" s="9" t="s">
        <v>26</v>
      </c>
      <c r="D212" s="9"/>
      <c r="E212" s="9" t="s">
        <v>271</v>
      </c>
      <c r="F212" s="9"/>
      <c r="G212" s="103"/>
      <c r="H212" s="9"/>
      <c r="I212" s="9"/>
      <c r="J212" s="9" t="s">
        <v>272</v>
      </c>
      <c r="K212" s="102">
        <v>0</v>
      </c>
      <c r="L212" s="102"/>
      <c r="M212" s="102"/>
      <c r="N212" s="102"/>
      <c r="O212" s="102">
        <v>0</v>
      </c>
      <c r="P212" s="102"/>
      <c r="Q212" s="102"/>
      <c r="R212" s="102"/>
    </row>
    <row r="213" spans="1:18" ht="30" x14ac:dyDescent="0.25">
      <c r="A213" s="80"/>
      <c r="B213" s="17"/>
      <c r="C213" s="9" t="s">
        <v>34</v>
      </c>
      <c r="D213" s="9"/>
      <c r="E213" s="9" t="s">
        <v>273</v>
      </c>
      <c r="F213" s="9"/>
      <c r="G213" s="103" t="s">
        <v>568</v>
      </c>
      <c r="H213" s="9"/>
      <c r="I213" s="9"/>
      <c r="J213" s="9" t="s">
        <v>274</v>
      </c>
      <c r="K213" s="102">
        <f>SUM(K214:K217)</f>
        <v>1600</v>
      </c>
      <c r="L213" s="102"/>
      <c r="M213" s="102"/>
      <c r="N213" s="102"/>
      <c r="O213" s="102">
        <f>SUM(O214:O217)</f>
        <v>3000</v>
      </c>
      <c r="P213" s="102"/>
      <c r="Q213" s="102"/>
      <c r="R213" s="102"/>
    </row>
    <row r="214" spans="1:18" x14ac:dyDescent="0.25">
      <c r="A214" s="80"/>
      <c r="B214" s="17"/>
      <c r="C214" s="22"/>
      <c r="D214" s="22">
        <v>1</v>
      </c>
      <c r="E214" s="116" t="s">
        <v>569</v>
      </c>
      <c r="F214" s="22"/>
      <c r="G214" s="83"/>
      <c r="H214" s="22" t="s">
        <v>70</v>
      </c>
      <c r="I214" s="22"/>
      <c r="J214" s="22"/>
      <c r="K214" s="23"/>
      <c r="L214" s="23"/>
      <c r="M214" s="23"/>
      <c r="N214" s="23"/>
      <c r="O214" s="23"/>
      <c r="P214" s="23"/>
      <c r="Q214" s="23"/>
      <c r="R214" s="23"/>
    </row>
    <row r="215" spans="1:18" x14ac:dyDescent="0.25">
      <c r="A215" s="80"/>
      <c r="B215" s="17"/>
      <c r="C215" s="22"/>
      <c r="D215" s="22"/>
      <c r="E215" s="120" t="s">
        <v>572</v>
      </c>
      <c r="F215" s="22"/>
      <c r="G215" s="83"/>
      <c r="H215" s="22"/>
      <c r="I215" s="22"/>
      <c r="J215" s="22"/>
      <c r="K215" s="23">
        <v>1000</v>
      </c>
      <c r="L215" s="23"/>
      <c r="M215" s="23"/>
      <c r="N215" s="23"/>
      <c r="O215" s="23">
        <v>1500</v>
      </c>
      <c r="P215" s="23"/>
      <c r="Q215" s="23"/>
      <c r="R215" s="23"/>
    </row>
    <row r="216" spans="1:18" x14ac:dyDescent="0.25">
      <c r="A216" s="80"/>
      <c r="B216" s="17"/>
      <c r="C216" s="22"/>
      <c r="D216" s="22"/>
      <c r="E216" s="120" t="s">
        <v>573</v>
      </c>
      <c r="F216" s="22"/>
      <c r="G216" s="83"/>
      <c r="H216" s="22"/>
      <c r="I216" s="22"/>
      <c r="J216" s="22"/>
      <c r="K216" s="23">
        <v>300</v>
      </c>
      <c r="L216" s="23"/>
      <c r="M216" s="23"/>
      <c r="N216" s="23"/>
      <c r="O216" s="23">
        <v>1000</v>
      </c>
      <c r="P216" s="23"/>
      <c r="Q216" s="23"/>
      <c r="R216" s="23"/>
    </row>
    <row r="217" spans="1:18" x14ac:dyDescent="0.25">
      <c r="A217" s="80"/>
      <c r="B217" s="17"/>
      <c r="C217" s="22"/>
      <c r="D217" s="22"/>
      <c r="E217" s="120" t="s">
        <v>574</v>
      </c>
      <c r="F217" s="22"/>
      <c r="G217" s="83"/>
      <c r="H217" s="22"/>
      <c r="I217" s="22"/>
      <c r="J217" s="22"/>
      <c r="K217" s="23">
        <v>300</v>
      </c>
      <c r="L217" s="23"/>
      <c r="M217" s="23"/>
      <c r="N217" s="23"/>
      <c r="O217" s="23">
        <v>500</v>
      </c>
      <c r="P217" s="23"/>
      <c r="Q217" s="23"/>
      <c r="R217" s="23"/>
    </row>
    <row r="218" spans="1:18" ht="30" x14ac:dyDescent="0.25">
      <c r="A218" s="80"/>
      <c r="B218" s="17"/>
      <c r="C218" s="9" t="s">
        <v>38</v>
      </c>
      <c r="D218" s="9"/>
      <c r="E218" s="9" t="s">
        <v>275</v>
      </c>
      <c r="F218" s="9"/>
      <c r="G218" s="103" t="s">
        <v>568</v>
      </c>
      <c r="H218" s="9"/>
      <c r="I218" s="9"/>
      <c r="J218" s="9" t="s">
        <v>276</v>
      </c>
      <c r="K218" s="102">
        <v>0</v>
      </c>
      <c r="L218" s="102"/>
      <c r="M218" s="102"/>
      <c r="N218" s="102"/>
      <c r="O218" s="102">
        <v>300</v>
      </c>
      <c r="P218" s="102"/>
      <c r="Q218" s="102"/>
      <c r="R218" s="102"/>
    </row>
    <row r="219" spans="1:18" ht="30" x14ac:dyDescent="0.25">
      <c r="A219" s="80"/>
      <c r="B219" s="17"/>
      <c r="C219" s="9" t="s">
        <v>42</v>
      </c>
      <c r="D219" s="9"/>
      <c r="E219" s="9" t="s">
        <v>277</v>
      </c>
      <c r="F219" s="9"/>
      <c r="G219" s="103" t="s">
        <v>575</v>
      </c>
      <c r="H219" s="9"/>
      <c r="I219" s="9"/>
      <c r="J219" s="9" t="s">
        <v>278</v>
      </c>
      <c r="K219" s="102">
        <f>SUM(K220:K234)</f>
        <v>4000</v>
      </c>
      <c r="L219" s="102"/>
      <c r="M219" s="102"/>
      <c r="N219" s="102"/>
      <c r="O219" s="102">
        <f>SUM(O220:O234)</f>
        <v>4500</v>
      </c>
      <c r="P219" s="102"/>
      <c r="Q219" s="102"/>
      <c r="R219" s="102"/>
    </row>
    <row r="220" spans="1:18" x14ac:dyDescent="0.25">
      <c r="A220" s="80"/>
      <c r="B220" s="17"/>
      <c r="C220" s="22"/>
      <c r="D220" s="22">
        <v>1</v>
      </c>
      <c r="E220" s="118" t="s">
        <v>694</v>
      </c>
      <c r="F220" s="22"/>
      <c r="G220" s="83"/>
      <c r="H220" s="22"/>
      <c r="I220" s="22"/>
      <c r="J220" s="83"/>
      <c r="K220" s="23">
        <v>2000</v>
      </c>
      <c r="L220" s="23"/>
      <c r="M220" s="23"/>
      <c r="N220" s="23"/>
      <c r="O220" s="23"/>
      <c r="P220" s="23"/>
      <c r="Q220" s="23"/>
      <c r="R220" s="23"/>
    </row>
    <row r="221" spans="1:18" x14ac:dyDescent="0.25">
      <c r="A221" s="80"/>
      <c r="B221" s="17"/>
      <c r="C221" s="22"/>
      <c r="D221" s="22"/>
      <c r="E221" s="118" t="s">
        <v>695</v>
      </c>
      <c r="F221" s="22"/>
      <c r="G221" s="83"/>
      <c r="H221" s="22"/>
      <c r="I221" s="22"/>
      <c r="J221" s="83"/>
      <c r="K221" s="23"/>
      <c r="L221" s="23"/>
      <c r="M221" s="23"/>
      <c r="N221" s="23"/>
      <c r="O221" s="23">
        <v>450</v>
      </c>
      <c r="P221" s="23"/>
      <c r="Q221" s="23"/>
      <c r="R221" s="23"/>
    </row>
    <row r="222" spans="1:18" x14ac:dyDescent="0.25">
      <c r="A222" s="80"/>
      <c r="B222" s="17"/>
      <c r="C222" s="22"/>
      <c r="D222" s="22"/>
      <c r="E222" s="118" t="s">
        <v>696</v>
      </c>
      <c r="F222" s="22"/>
      <c r="G222" s="83"/>
      <c r="H222" s="22"/>
      <c r="I222" s="22"/>
      <c r="J222" s="83"/>
      <c r="K222" s="23"/>
      <c r="L222" s="23"/>
      <c r="M222" s="23"/>
      <c r="N222" s="23"/>
      <c r="O222" s="23">
        <v>850</v>
      </c>
      <c r="P222" s="23"/>
      <c r="Q222" s="23"/>
      <c r="R222" s="23"/>
    </row>
    <row r="223" spans="1:18" x14ac:dyDescent="0.25">
      <c r="A223" s="80"/>
      <c r="B223" s="17"/>
      <c r="C223" s="22"/>
      <c r="D223" s="22">
        <v>2</v>
      </c>
      <c r="E223" s="118" t="s">
        <v>697</v>
      </c>
      <c r="F223" s="22"/>
      <c r="G223" s="83"/>
      <c r="H223" s="22"/>
      <c r="I223" s="22"/>
      <c r="J223" s="83"/>
      <c r="K223" s="23"/>
      <c r="L223" s="23"/>
      <c r="M223" s="23"/>
      <c r="N223" s="23"/>
      <c r="O223" s="23"/>
      <c r="P223" s="23"/>
      <c r="Q223" s="23"/>
      <c r="R223" s="23"/>
    </row>
    <row r="224" spans="1:18" x14ac:dyDescent="0.25">
      <c r="A224" s="80"/>
      <c r="B224" s="17"/>
      <c r="C224" s="22"/>
      <c r="D224" s="22"/>
      <c r="E224" s="118" t="s">
        <v>695</v>
      </c>
      <c r="F224" s="22"/>
      <c r="G224" s="83"/>
      <c r="H224" s="22"/>
      <c r="I224" s="22"/>
      <c r="J224" s="83"/>
      <c r="K224" s="23"/>
      <c r="L224" s="23"/>
      <c r="M224" s="23"/>
      <c r="N224" s="23"/>
      <c r="O224" s="23">
        <v>150</v>
      </c>
      <c r="P224" s="23"/>
      <c r="Q224" s="23"/>
      <c r="R224" s="23"/>
    </row>
    <row r="225" spans="1:18" x14ac:dyDescent="0.25">
      <c r="A225" s="80"/>
      <c r="B225" s="17"/>
      <c r="C225" s="22"/>
      <c r="D225" s="22"/>
      <c r="E225" s="118" t="s">
        <v>696</v>
      </c>
      <c r="F225" s="22"/>
      <c r="G225" s="83"/>
      <c r="H225" s="22"/>
      <c r="I225" s="22"/>
      <c r="J225" s="83"/>
      <c r="K225" s="23"/>
      <c r="L225" s="23"/>
      <c r="M225" s="23"/>
      <c r="N225" s="23"/>
      <c r="O225" s="23">
        <v>700</v>
      </c>
      <c r="P225" s="23"/>
      <c r="Q225" s="23"/>
      <c r="R225" s="23"/>
    </row>
    <row r="226" spans="1:18" x14ac:dyDescent="0.25">
      <c r="A226" s="80"/>
      <c r="B226" s="17"/>
      <c r="C226" s="22"/>
      <c r="D226" s="22">
        <v>3</v>
      </c>
      <c r="E226" s="118" t="s">
        <v>698</v>
      </c>
      <c r="F226" s="22"/>
      <c r="G226" s="83"/>
      <c r="H226" s="22"/>
      <c r="I226" s="22"/>
      <c r="J226" s="83"/>
      <c r="K226" s="23"/>
      <c r="L226" s="23"/>
      <c r="M226" s="23"/>
      <c r="N226" s="23"/>
      <c r="O226" s="23"/>
      <c r="P226" s="23"/>
      <c r="Q226" s="23"/>
      <c r="R226" s="23"/>
    </row>
    <row r="227" spans="1:18" x14ac:dyDescent="0.25">
      <c r="A227" s="80"/>
      <c r="B227" s="17"/>
      <c r="C227" s="22"/>
      <c r="D227" s="22"/>
      <c r="E227" s="118" t="s">
        <v>695</v>
      </c>
      <c r="F227" s="22"/>
      <c r="G227" s="83"/>
      <c r="H227" s="22"/>
      <c r="I227" s="22"/>
      <c r="J227" s="83"/>
      <c r="K227" s="23"/>
      <c r="L227" s="23"/>
      <c r="M227" s="23"/>
      <c r="N227" s="23"/>
      <c r="O227" s="23">
        <v>150</v>
      </c>
      <c r="P227" s="23"/>
      <c r="Q227" s="23"/>
      <c r="R227" s="23"/>
    </row>
    <row r="228" spans="1:18" x14ac:dyDescent="0.25">
      <c r="A228" s="80"/>
      <c r="B228" s="17"/>
      <c r="C228" s="22"/>
      <c r="D228" s="22"/>
      <c r="E228" s="118" t="s">
        <v>696</v>
      </c>
      <c r="F228" s="22"/>
      <c r="G228" s="83"/>
      <c r="H228" s="22"/>
      <c r="I228" s="22"/>
      <c r="J228" s="83"/>
      <c r="K228" s="23"/>
      <c r="L228" s="23"/>
      <c r="M228" s="23"/>
      <c r="N228" s="23"/>
      <c r="O228" s="23">
        <v>400</v>
      </c>
      <c r="P228" s="23"/>
      <c r="Q228" s="23"/>
      <c r="R228" s="23"/>
    </row>
    <row r="229" spans="1:18" x14ac:dyDescent="0.25">
      <c r="A229" s="80"/>
      <c r="B229" s="17"/>
      <c r="C229" s="22"/>
      <c r="D229" s="22">
        <v>4</v>
      </c>
      <c r="E229" s="118" t="s">
        <v>699</v>
      </c>
      <c r="F229" s="22"/>
      <c r="G229" s="83"/>
      <c r="H229" s="22"/>
      <c r="I229" s="22"/>
      <c r="J229" s="83"/>
      <c r="K229" s="23">
        <v>300</v>
      </c>
      <c r="L229" s="23"/>
      <c r="M229" s="23"/>
      <c r="N229" s="23"/>
      <c r="O229" s="23"/>
      <c r="P229" s="23"/>
      <c r="Q229" s="23"/>
      <c r="R229" s="23"/>
    </row>
    <row r="230" spans="1:18" x14ac:dyDescent="0.25">
      <c r="A230" s="80"/>
      <c r="B230" s="17"/>
      <c r="C230" s="22"/>
      <c r="D230" s="22"/>
      <c r="E230" s="118" t="s">
        <v>696</v>
      </c>
      <c r="F230" s="22"/>
      <c r="G230" s="83"/>
      <c r="H230" s="22"/>
      <c r="I230" s="22"/>
      <c r="J230" s="83"/>
      <c r="K230" s="23">
        <v>500</v>
      </c>
      <c r="L230" s="23"/>
      <c r="M230" s="23"/>
      <c r="N230" s="23"/>
      <c r="O230" s="23">
        <v>750</v>
      </c>
      <c r="P230" s="23"/>
      <c r="Q230" s="23"/>
      <c r="R230" s="23"/>
    </row>
    <row r="231" spans="1:18" x14ac:dyDescent="0.25">
      <c r="A231" s="80"/>
      <c r="B231" s="17"/>
      <c r="C231" s="22"/>
      <c r="D231" s="22">
        <v>5</v>
      </c>
      <c r="E231" s="118" t="s">
        <v>700</v>
      </c>
      <c r="F231" s="22"/>
      <c r="G231" s="83"/>
      <c r="H231" s="22"/>
      <c r="I231" s="22"/>
      <c r="J231" s="83"/>
      <c r="K231" s="23">
        <v>400</v>
      </c>
      <c r="L231" s="23"/>
      <c r="M231" s="23"/>
      <c r="N231" s="23"/>
      <c r="O231" s="23" t="s">
        <v>372</v>
      </c>
      <c r="P231" s="23"/>
      <c r="Q231" s="23"/>
      <c r="R231" s="23"/>
    </row>
    <row r="232" spans="1:18" x14ac:dyDescent="0.25">
      <c r="A232" s="80"/>
      <c r="B232" s="17"/>
      <c r="C232" s="22"/>
      <c r="D232" s="22"/>
      <c r="E232" s="118" t="s">
        <v>701</v>
      </c>
      <c r="F232" s="22"/>
      <c r="G232" s="83"/>
      <c r="H232" s="22"/>
      <c r="I232" s="22"/>
      <c r="J232" s="83"/>
      <c r="K232" s="23"/>
      <c r="L232" s="23"/>
      <c r="M232" s="23"/>
      <c r="N232" s="23"/>
      <c r="O232" s="23">
        <v>450</v>
      </c>
      <c r="P232" s="23"/>
      <c r="Q232" s="23"/>
      <c r="R232" s="23"/>
    </row>
    <row r="233" spans="1:18" x14ac:dyDescent="0.25">
      <c r="A233" s="80"/>
      <c r="B233" s="17"/>
      <c r="C233" s="22"/>
      <c r="D233" s="22">
        <v>6</v>
      </c>
      <c r="E233" s="118" t="s">
        <v>702</v>
      </c>
      <c r="F233" s="22"/>
      <c r="G233" s="83"/>
      <c r="H233" s="22"/>
      <c r="I233" s="22"/>
      <c r="J233" s="83"/>
      <c r="K233" s="23">
        <v>450</v>
      </c>
      <c r="L233" s="23"/>
      <c r="M233" s="23"/>
      <c r="N233" s="23"/>
      <c r="O233" s="23"/>
      <c r="P233" s="23"/>
      <c r="Q233" s="23"/>
      <c r="R233" s="23"/>
    </row>
    <row r="234" spans="1:18" x14ac:dyDescent="0.25">
      <c r="A234" s="80"/>
      <c r="B234" s="17"/>
      <c r="C234" s="22"/>
      <c r="D234" s="22"/>
      <c r="E234" s="118" t="s">
        <v>703</v>
      </c>
      <c r="F234" s="22"/>
      <c r="G234" s="83"/>
      <c r="H234" s="22"/>
      <c r="I234" s="22"/>
      <c r="J234" s="83"/>
      <c r="K234" s="23">
        <v>350</v>
      </c>
      <c r="L234" s="23"/>
      <c r="M234" s="23"/>
      <c r="N234" s="23"/>
      <c r="O234" s="23">
        <v>600</v>
      </c>
      <c r="P234" s="23"/>
      <c r="Q234" s="23"/>
      <c r="R234" s="23"/>
    </row>
    <row r="235" spans="1:18" ht="30" x14ac:dyDescent="0.25">
      <c r="A235" s="80"/>
      <c r="B235" s="17"/>
      <c r="C235" s="9" t="s">
        <v>133</v>
      </c>
      <c r="D235" s="9"/>
      <c r="E235" s="9" t="s">
        <v>279</v>
      </c>
      <c r="F235" s="9"/>
      <c r="G235" s="103" t="s">
        <v>584</v>
      </c>
      <c r="H235" s="9"/>
      <c r="I235" s="9"/>
      <c r="J235" s="9" t="s">
        <v>280</v>
      </c>
      <c r="K235" s="115">
        <f>SUM(K236)</f>
        <v>6600</v>
      </c>
      <c r="L235" s="102"/>
      <c r="M235" s="102"/>
      <c r="N235" s="102"/>
      <c r="O235" s="115">
        <f>SUM(O236)</f>
        <v>5250</v>
      </c>
      <c r="P235" s="102"/>
      <c r="Q235" s="102"/>
      <c r="R235" s="102"/>
    </row>
    <row r="236" spans="1:18" x14ac:dyDescent="0.25">
      <c r="A236" s="80"/>
      <c r="B236" s="17"/>
      <c r="C236" s="22"/>
      <c r="D236" s="22"/>
      <c r="E236" s="116" t="s">
        <v>704</v>
      </c>
      <c r="F236" s="22"/>
      <c r="G236" s="83"/>
      <c r="H236" s="22"/>
      <c r="I236" s="22"/>
      <c r="J236" s="22"/>
      <c r="K236" s="69">
        <v>6600</v>
      </c>
      <c r="L236" s="23"/>
      <c r="M236" s="23"/>
      <c r="N236" s="23"/>
      <c r="O236" s="69">
        <v>5250</v>
      </c>
      <c r="P236" s="23"/>
      <c r="Q236" s="23"/>
      <c r="R236" s="23"/>
    </row>
    <row r="237" spans="1:18" ht="30" x14ac:dyDescent="0.25">
      <c r="A237" s="80"/>
      <c r="B237" s="17"/>
      <c r="C237" s="9" t="s">
        <v>136</v>
      </c>
      <c r="D237" s="9"/>
      <c r="E237" s="9" t="s">
        <v>281</v>
      </c>
      <c r="F237" s="9"/>
      <c r="G237" s="103" t="s">
        <v>575</v>
      </c>
      <c r="H237" s="9"/>
      <c r="I237" s="9"/>
      <c r="J237" s="9" t="s">
        <v>282</v>
      </c>
      <c r="K237" s="115">
        <f>SUM(K238:K251)</f>
        <v>16200</v>
      </c>
      <c r="L237" s="102"/>
      <c r="M237" s="102"/>
      <c r="N237" s="102"/>
      <c r="O237" s="115">
        <f>SUM(O238:O251)</f>
        <v>7350</v>
      </c>
      <c r="P237" s="102"/>
      <c r="Q237" s="102"/>
      <c r="R237" s="102"/>
    </row>
    <row r="238" spans="1:18" x14ac:dyDescent="0.25">
      <c r="A238" s="80"/>
      <c r="B238" s="17"/>
      <c r="C238" s="22"/>
      <c r="D238" s="22">
        <v>1</v>
      </c>
      <c r="E238" s="121" t="s">
        <v>586</v>
      </c>
      <c r="F238" s="22"/>
      <c r="G238" s="83"/>
      <c r="H238" s="22"/>
      <c r="I238" s="22"/>
      <c r="J238" s="83"/>
      <c r="K238" s="23"/>
      <c r="L238" s="23"/>
      <c r="M238" s="23"/>
      <c r="N238" s="23"/>
      <c r="O238" s="23"/>
      <c r="P238" s="23"/>
      <c r="Q238" s="23"/>
      <c r="R238" s="23"/>
    </row>
    <row r="239" spans="1:18" x14ac:dyDescent="0.25">
      <c r="A239" s="80"/>
      <c r="B239" s="17"/>
      <c r="C239" s="22"/>
      <c r="D239" s="22"/>
      <c r="E239" s="122" t="s">
        <v>587</v>
      </c>
      <c r="F239" s="22"/>
      <c r="G239" s="83"/>
      <c r="H239" s="22"/>
      <c r="I239" s="22"/>
      <c r="J239" s="83"/>
      <c r="K239" s="23">
        <v>1225</v>
      </c>
      <c r="L239" s="23"/>
      <c r="M239" s="23"/>
      <c r="N239" s="23"/>
      <c r="O239" s="23">
        <v>900</v>
      </c>
      <c r="P239" s="23"/>
      <c r="Q239" s="23"/>
      <c r="R239" s="23"/>
    </row>
    <row r="240" spans="1:18" x14ac:dyDescent="0.25">
      <c r="A240" s="80"/>
      <c r="B240" s="17"/>
      <c r="C240" s="22"/>
      <c r="D240" s="22"/>
      <c r="E240" s="122" t="s">
        <v>588</v>
      </c>
      <c r="F240" s="22"/>
      <c r="G240" s="83"/>
      <c r="H240" s="22"/>
      <c r="I240" s="22"/>
      <c r="J240" s="83"/>
      <c r="K240" s="23">
        <v>2000</v>
      </c>
      <c r="L240" s="23"/>
      <c r="M240" s="23"/>
      <c r="N240" s="23"/>
      <c r="O240" s="23">
        <v>900</v>
      </c>
      <c r="P240" s="23"/>
      <c r="Q240" s="23"/>
      <c r="R240" s="23"/>
    </row>
    <row r="241" spans="1:18" x14ac:dyDescent="0.25">
      <c r="A241" s="80"/>
      <c r="B241" s="17"/>
      <c r="C241" s="22"/>
      <c r="D241" s="22"/>
      <c r="E241" s="122" t="s">
        <v>450</v>
      </c>
      <c r="F241" s="22"/>
      <c r="G241" s="83"/>
      <c r="H241" s="22"/>
      <c r="I241" s="22"/>
      <c r="J241" s="83"/>
      <c r="K241" s="23">
        <v>375</v>
      </c>
      <c r="L241" s="23"/>
      <c r="M241" s="23"/>
      <c r="N241" s="23"/>
      <c r="O241" s="23">
        <v>400</v>
      </c>
      <c r="P241" s="23"/>
      <c r="Q241" s="23"/>
      <c r="R241" s="23"/>
    </row>
    <row r="242" spans="1:18" x14ac:dyDescent="0.25">
      <c r="A242" s="80"/>
      <c r="B242" s="17"/>
      <c r="C242" s="22"/>
      <c r="D242" s="22">
        <v>2</v>
      </c>
      <c r="E242" s="121" t="s">
        <v>589</v>
      </c>
      <c r="F242" s="22"/>
      <c r="G242" s="83"/>
      <c r="H242" s="22"/>
      <c r="I242" s="22"/>
      <c r="J242" s="83"/>
      <c r="K242" s="23"/>
      <c r="L242" s="23"/>
      <c r="M242" s="23"/>
      <c r="N242" s="23"/>
      <c r="O242" s="23"/>
      <c r="P242" s="23"/>
      <c r="Q242" s="23"/>
      <c r="R242" s="23"/>
    </row>
    <row r="243" spans="1:18" x14ac:dyDescent="0.25">
      <c r="A243" s="80"/>
      <c r="B243" s="17"/>
      <c r="C243" s="22"/>
      <c r="D243" s="22"/>
      <c r="E243" s="122" t="s">
        <v>587</v>
      </c>
      <c r="F243" s="22"/>
      <c r="G243" s="83"/>
      <c r="H243" s="22"/>
      <c r="I243" s="22"/>
      <c r="J243" s="83"/>
      <c r="K243" s="23">
        <v>1000</v>
      </c>
      <c r="L243" s="23"/>
      <c r="M243" s="23"/>
      <c r="N243" s="23"/>
      <c r="O243" s="23">
        <v>900</v>
      </c>
      <c r="P243" s="23"/>
      <c r="Q243" s="23"/>
      <c r="R243" s="23"/>
    </row>
    <row r="244" spans="1:18" x14ac:dyDescent="0.25">
      <c r="A244" s="80"/>
      <c r="B244" s="17"/>
      <c r="C244" s="22"/>
      <c r="D244" s="22"/>
      <c r="E244" s="122" t="s">
        <v>588</v>
      </c>
      <c r="F244" s="22"/>
      <c r="G244" s="83"/>
      <c r="H244" s="22"/>
      <c r="I244" s="22"/>
      <c r="J244" s="83"/>
      <c r="K244" s="23">
        <v>2425</v>
      </c>
      <c r="L244" s="23"/>
      <c r="M244" s="23"/>
      <c r="N244" s="23"/>
      <c r="O244" s="23">
        <v>900</v>
      </c>
      <c r="P244" s="23"/>
      <c r="Q244" s="23"/>
      <c r="R244" s="23"/>
    </row>
    <row r="245" spans="1:18" x14ac:dyDescent="0.25">
      <c r="A245" s="80"/>
      <c r="B245" s="17"/>
      <c r="C245" s="22"/>
      <c r="D245" s="22"/>
      <c r="E245" s="122" t="s">
        <v>450</v>
      </c>
      <c r="F245" s="22"/>
      <c r="G245" s="83"/>
      <c r="H245" s="22"/>
      <c r="I245" s="22"/>
      <c r="J245" s="83"/>
      <c r="K245" s="23">
        <v>875</v>
      </c>
      <c r="L245" s="23"/>
      <c r="M245" s="23"/>
      <c r="N245" s="23"/>
      <c r="O245" s="23">
        <v>400</v>
      </c>
      <c r="P245" s="23"/>
      <c r="Q245" s="23"/>
      <c r="R245" s="23"/>
    </row>
    <row r="246" spans="1:18" x14ac:dyDescent="0.25">
      <c r="A246" s="80"/>
      <c r="B246" s="17"/>
      <c r="C246" s="22"/>
      <c r="D246" s="22">
        <v>3</v>
      </c>
      <c r="E246" s="121" t="s">
        <v>590</v>
      </c>
      <c r="F246" s="22"/>
      <c r="G246" s="83"/>
      <c r="H246" s="22"/>
      <c r="I246" s="22"/>
      <c r="J246" s="83"/>
      <c r="K246" s="23"/>
      <c r="L246" s="23"/>
      <c r="M246" s="23"/>
      <c r="N246" s="23"/>
      <c r="O246" s="23"/>
      <c r="P246" s="23"/>
      <c r="Q246" s="23"/>
      <c r="R246" s="23"/>
    </row>
    <row r="247" spans="1:18" x14ac:dyDescent="0.25">
      <c r="A247" s="80"/>
      <c r="B247" s="17"/>
      <c r="C247" s="22"/>
      <c r="D247" s="22"/>
      <c r="E247" s="122" t="s">
        <v>587</v>
      </c>
      <c r="F247" s="22"/>
      <c r="G247" s="83"/>
      <c r="H247" s="22"/>
      <c r="I247" s="22"/>
      <c r="J247" s="83"/>
      <c r="K247" s="23">
        <v>2000</v>
      </c>
      <c r="L247" s="23"/>
      <c r="M247" s="23"/>
      <c r="N247" s="23"/>
      <c r="O247" s="23">
        <v>1100</v>
      </c>
      <c r="P247" s="23"/>
      <c r="Q247" s="23"/>
      <c r="R247" s="23"/>
    </row>
    <row r="248" spans="1:18" x14ac:dyDescent="0.25">
      <c r="A248" s="80"/>
      <c r="B248" s="17"/>
      <c r="C248" s="22"/>
      <c r="D248" s="22"/>
      <c r="E248" s="122" t="s">
        <v>591</v>
      </c>
      <c r="F248" s="22"/>
      <c r="G248" s="83"/>
      <c r="H248" s="22"/>
      <c r="I248" s="22"/>
      <c r="J248" s="83"/>
      <c r="K248" s="23">
        <v>3300</v>
      </c>
      <c r="L248" s="23"/>
      <c r="M248" s="23"/>
      <c r="N248" s="23"/>
      <c r="O248" s="23">
        <v>800</v>
      </c>
      <c r="P248" s="23"/>
      <c r="Q248" s="23"/>
      <c r="R248" s="23"/>
    </row>
    <row r="249" spans="1:18" x14ac:dyDescent="0.25">
      <c r="A249" s="80"/>
      <c r="B249" s="17"/>
      <c r="C249" s="22"/>
      <c r="D249" s="22"/>
      <c r="E249" s="122" t="s">
        <v>450</v>
      </c>
      <c r="F249" s="22"/>
      <c r="G249" s="83"/>
      <c r="H249" s="22"/>
      <c r="I249" s="22"/>
      <c r="J249" s="83"/>
      <c r="K249" s="23">
        <v>500</v>
      </c>
      <c r="L249" s="23"/>
      <c r="M249" s="23"/>
      <c r="N249" s="23"/>
      <c r="O249" s="23">
        <v>650</v>
      </c>
      <c r="P249" s="23"/>
      <c r="Q249" s="23"/>
      <c r="R249" s="23"/>
    </row>
    <row r="250" spans="1:18" x14ac:dyDescent="0.25">
      <c r="A250" s="80"/>
      <c r="B250" s="17"/>
      <c r="C250" s="22"/>
      <c r="D250" s="22">
        <v>4</v>
      </c>
      <c r="E250" s="121" t="s">
        <v>592</v>
      </c>
      <c r="F250" s="22"/>
      <c r="G250" s="83"/>
      <c r="H250" s="22"/>
      <c r="I250" s="22"/>
      <c r="J250" s="83"/>
      <c r="K250" s="23"/>
      <c r="L250" s="23"/>
      <c r="M250" s="23"/>
      <c r="N250" s="23"/>
      <c r="O250" s="23">
        <v>400</v>
      </c>
      <c r="P250" s="23"/>
      <c r="Q250" s="23"/>
      <c r="R250" s="23"/>
    </row>
    <row r="251" spans="1:18" x14ac:dyDescent="0.25">
      <c r="A251" s="80"/>
      <c r="B251" s="17"/>
      <c r="C251" s="22"/>
      <c r="D251" s="22"/>
      <c r="E251" s="114" t="s">
        <v>705</v>
      </c>
      <c r="F251" s="22"/>
      <c r="G251" s="83"/>
      <c r="H251" s="22"/>
      <c r="I251" s="22"/>
      <c r="J251" s="83"/>
      <c r="K251" s="23">
        <v>2500</v>
      </c>
      <c r="L251" s="23"/>
      <c r="M251" s="23"/>
      <c r="N251" s="23"/>
      <c r="O251" s="23">
        <v>0</v>
      </c>
      <c r="P251" s="23"/>
      <c r="Q251" s="23"/>
      <c r="R251" s="23"/>
    </row>
    <row r="252" spans="1:18" ht="30" x14ac:dyDescent="0.25">
      <c r="A252" s="80"/>
      <c r="B252" s="17"/>
      <c r="C252" s="9" t="s">
        <v>139</v>
      </c>
      <c r="D252" s="9"/>
      <c r="E252" s="9" t="s">
        <v>283</v>
      </c>
      <c r="F252" s="9"/>
      <c r="G252" s="103" t="s">
        <v>584</v>
      </c>
      <c r="H252" s="9"/>
      <c r="I252" s="9"/>
      <c r="J252" s="9" t="s">
        <v>284</v>
      </c>
      <c r="K252" s="115">
        <f>SUM(K253:K266)</f>
        <v>15800</v>
      </c>
      <c r="L252" s="102"/>
      <c r="M252" s="102"/>
      <c r="N252" s="102"/>
      <c r="O252" s="115">
        <f>SUM(O253:O266)</f>
        <v>16350</v>
      </c>
      <c r="P252" s="102"/>
      <c r="Q252" s="102"/>
      <c r="R252" s="102"/>
    </row>
    <row r="253" spans="1:18" s="126" customFormat="1" x14ac:dyDescent="0.25">
      <c r="A253" s="124"/>
      <c r="B253" s="106"/>
      <c r="C253" s="107"/>
      <c r="D253" s="107"/>
      <c r="E253" s="121" t="s">
        <v>706</v>
      </c>
      <c r="F253" s="107"/>
      <c r="G253" s="228"/>
      <c r="H253" s="107"/>
      <c r="I253" s="107"/>
      <c r="J253" s="107"/>
      <c r="K253" s="69">
        <v>1400</v>
      </c>
      <c r="L253" s="125"/>
      <c r="M253" s="125"/>
      <c r="N253" s="125"/>
      <c r="O253" s="69">
        <v>1500</v>
      </c>
      <c r="P253" s="125"/>
      <c r="Q253" s="125"/>
      <c r="R253" s="125"/>
    </row>
    <row r="254" spans="1:18" s="126" customFormat="1" x14ac:dyDescent="0.25">
      <c r="A254" s="124"/>
      <c r="B254" s="106"/>
      <c r="C254" s="107"/>
      <c r="D254" s="107"/>
      <c r="E254" s="266" t="s">
        <v>707</v>
      </c>
      <c r="F254" s="107"/>
      <c r="G254" s="228"/>
      <c r="H254" s="107"/>
      <c r="I254" s="107"/>
      <c r="J254" s="107"/>
      <c r="K254" s="69">
        <v>1400</v>
      </c>
      <c r="L254" s="125"/>
      <c r="M254" s="125"/>
      <c r="N254" s="125"/>
      <c r="O254" s="69">
        <v>1500</v>
      </c>
      <c r="P254" s="125"/>
      <c r="Q254" s="125"/>
      <c r="R254" s="125"/>
    </row>
    <row r="255" spans="1:18" s="126" customFormat="1" x14ac:dyDescent="0.25">
      <c r="A255" s="124"/>
      <c r="B255" s="106"/>
      <c r="C255" s="107"/>
      <c r="D255" s="107"/>
      <c r="E255" s="266" t="s">
        <v>708</v>
      </c>
      <c r="F255" s="107"/>
      <c r="G255" s="228"/>
      <c r="H255" s="107"/>
      <c r="I255" s="107"/>
      <c r="J255" s="107"/>
      <c r="K255" s="69"/>
      <c r="L255" s="125"/>
      <c r="M255" s="125"/>
      <c r="N255" s="125"/>
      <c r="O255" s="69">
        <v>1500</v>
      </c>
      <c r="P255" s="125"/>
      <c r="Q255" s="125"/>
      <c r="R255" s="125"/>
    </row>
    <row r="256" spans="1:18" s="126" customFormat="1" x14ac:dyDescent="0.25">
      <c r="A256" s="124"/>
      <c r="B256" s="106"/>
      <c r="C256" s="107"/>
      <c r="D256" s="107"/>
      <c r="E256" s="266" t="s">
        <v>709</v>
      </c>
      <c r="F256" s="107"/>
      <c r="G256" s="228"/>
      <c r="H256" s="107"/>
      <c r="I256" s="107"/>
      <c r="J256" s="107"/>
      <c r="K256" s="69"/>
      <c r="L256" s="125"/>
      <c r="M256" s="125"/>
      <c r="N256" s="125"/>
      <c r="O256" s="69">
        <v>1500</v>
      </c>
      <c r="P256" s="125"/>
      <c r="Q256" s="125"/>
      <c r="R256" s="125"/>
    </row>
    <row r="257" spans="1:18" s="126" customFormat="1" x14ac:dyDescent="0.25">
      <c r="A257" s="124"/>
      <c r="B257" s="106"/>
      <c r="C257" s="107"/>
      <c r="D257" s="107"/>
      <c r="E257" s="266" t="s">
        <v>710</v>
      </c>
      <c r="F257" s="107"/>
      <c r="G257" s="228"/>
      <c r="H257" s="107"/>
      <c r="I257" s="107"/>
      <c r="J257" s="107"/>
      <c r="K257" s="69"/>
      <c r="L257" s="125"/>
      <c r="M257" s="125"/>
      <c r="N257" s="125"/>
      <c r="O257" s="69">
        <v>1500</v>
      </c>
      <c r="P257" s="125"/>
      <c r="Q257" s="125"/>
      <c r="R257" s="125"/>
    </row>
    <row r="258" spans="1:18" s="126" customFormat="1" x14ac:dyDescent="0.25">
      <c r="A258" s="124"/>
      <c r="B258" s="106"/>
      <c r="C258" s="107"/>
      <c r="D258" s="107"/>
      <c r="E258" s="266" t="s">
        <v>711</v>
      </c>
      <c r="F258" s="107"/>
      <c r="G258" s="228"/>
      <c r="H258" s="107"/>
      <c r="I258" s="107"/>
      <c r="J258" s="107"/>
      <c r="K258" s="69"/>
      <c r="L258" s="125"/>
      <c r="M258" s="125"/>
      <c r="N258" s="125"/>
      <c r="O258" s="69"/>
      <c r="P258" s="125"/>
      <c r="Q258" s="125"/>
      <c r="R258" s="125"/>
    </row>
    <row r="259" spans="1:18" s="126" customFormat="1" x14ac:dyDescent="0.25">
      <c r="A259" s="124"/>
      <c r="B259" s="106"/>
      <c r="C259" s="107"/>
      <c r="D259" s="107"/>
      <c r="E259" s="266"/>
      <c r="F259" s="107"/>
      <c r="G259" s="228"/>
      <c r="H259" s="107"/>
      <c r="I259" s="107"/>
      <c r="J259" s="107"/>
      <c r="K259" s="69"/>
      <c r="L259" s="125"/>
      <c r="M259" s="125"/>
      <c r="N259" s="125"/>
      <c r="O259" s="272">
        <v>8850</v>
      </c>
      <c r="P259" s="125"/>
      <c r="Q259" s="125"/>
      <c r="R259" s="125"/>
    </row>
    <row r="260" spans="1:18" s="126" customFormat="1" x14ac:dyDescent="0.25">
      <c r="A260" s="124"/>
      <c r="B260" s="106"/>
      <c r="C260" s="107"/>
      <c r="D260" s="107"/>
      <c r="E260" s="121" t="s">
        <v>712</v>
      </c>
      <c r="F260" s="107"/>
      <c r="G260" s="228"/>
      <c r="H260" s="107"/>
      <c r="I260" s="107"/>
      <c r="J260" s="107"/>
      <c r="K260" s="69"/>
      <c r="L260" s="125"/>
      <c r="M260" s="125"/>
      <c r="N260" s="125"/>
      <c r="O260" s="69"/>
      <c r="P260" s="125"/>
      <c r="Q260" s="125"/>
      <c r="R260" s="125"/>
    </row>
    <row r="261" spans="1:18" s="126" customFormat="1" x14ac:dyDescent="0.25">
      <c r="A261" s="124"/>
      <c r="B261" s="106"/>
      <c r="C261" s="107"/>
      <c r="D261" s="107"/>
      <c r="E261" s="266" t="s">
        <v>713</v>
      </c>
      <c r="F261" s="107"/>
      <c r="G261" s="228"/>
      <c r="H261" s="107"/>
      <c r="I261" s="107"/>
      <c r="J261" s="107"/>
      <c r="K261" s="69"/>
      <c r="L261" s="125"/>
      <c r="M261" s="125"/>
      <c r="N261" s="125"/>
      <c r="O261" s="69"/>
      <c r="P261" s="125"/>
      <c r="Q261" s="125"/>
      <c r="R261" s="125"/>
    </row>
    <row r="262" spans="1:18" s="126" customFormat="1" x14ac:dyDescent="0.25">
      <c r="A262" s="124"/>
      <c r="B262" s="106"/>
      <c r="C262" s="107"/>
      <c r="D262" s="107"/>
      <c r="E262" s="266" t="s">
        <v>714</v>
      </c>
      <c r="F262" s="107"/>
      <c r="G262" s="228"/>
      <c r="H262" s="107"/>
      <c r="I262" s="107"/>
      <c r="J262" s="107"/>
      <c r="K262" s="69">
        <v>2600</v>
      </c>
      <c r="L262" s="125"/>
      <c r="M262" s="125"/>
      <c r="N262" s="125"/>
      <c r="O262" s="69"/>
      <c r="P262" s="125"/>
      <c r="Q262" s="125"/>
      <c r="R262" s="125"/>
    </row>
    <row r="263" spans="1:18" s="126" customFormat="1" x14ac:dyDescent="0.25">
      <c r="A263" s="124"/>
      <c r="B263" s="106"/>
      <c r="C263" s="107"/>
      <c r="D263" s="107"/>
      <c r="E263" s="266" t="s">
        <v>715</v>
      </c>
      <c r="F263" s="107"/>
      <c r="G263" s="228"/>
      <c r="H263" s="107"/>
      <c r="I263" s="107"/>
      <c r="J263" s="107"/>
      <c r="K263" s="69">
        <v>2600</v>
      </c>
      <c r="L263" s="125"/>
      <c r="M263" s="125"/>
      <c r="N263" s="125"/>
      <c r="O263" s="69"/>
      <c r="P263" s="125"/>
      <c r="Q263" s="125"/>
      <c r="R263" s="125"/>
    </row>
    <row r="264" spans="1:18" s="126" customFormat="1" x14ac:dyDescent="0.25">
      <c r="A264" s="124"/>
      <c r="B264" s="106"/>
      <c r="C264" s="107"/>
      <c r="D264" s="107"/>
      <c r="E264" s="266" t="s">
        <v>716</v>
      </c>
      <c r="F264" s="107"/>
      <c r="G264" s="228"/>
      <c r="H264" s="107"/>
      <c r="I264" s="107"/>
      <c r="J264" s="107"/>
      <c r="K264" s="69">
        <v>2600</v>
      </c>
      <c r="L264" s="125"/>
      <c r="M264" s="125"/>
      <c r="N264" s="125"/>
      <c r="O264" s="69"/>
      <c r="P264" s="125"/>
      <c r="Q264" s="125"/>
      <c r="R264" s="125"/>
    </row>
    <row r="265" spans="1:18" s="126" customFormat="1" x14ac:dyDescent="0.25">
      <c r="A265" s="124"/>
      <c r="B265" s="106"/>
      <c r="C265" s="107"/>
      <c r="D265" s="107"/>
      <c r="E265" s="266" t="s">
        <v>717</v>
      </c>
      <c r="F265" s="107"/>
      <c r="G265" s="228"/>
      <c r="H265" s="107"/>
      <c r="I265" s="107"/>
      <c r="J265" s="107"/>
      <c r="K265" s="69">
        <v>2600</v>
      </c>
      <c r="L265" s="125"/>
      <c r="M265" s="125"/>
      <c r="N265" s="125"/>
      <c r="O265" s="69"/>
      <c r="P265" s="125"/>
      <c r="Q265" s="125"/>
      <c r="R265" s="125"/>
    </row>
    <row r="266" spans="1:18" s="126" customFormat="1" x14ac:dyDescent="0.25">
      <c r="A266" s="124"/>
      <c r="B266" s="106"/>
      <c r="C266" s="107"/>
      <c r="D266" s="107"/>
      <c r="E266" s="266" t="s">
        <v>718</v>
      </c>
      <c r="F266" s="107"/>
      <c r="G266" s="228"/>
      <c r="H266" s="107"/>
      <c r="I266" s="107"/>
      <c r="J266" s="107"/>
      <c r="K266" s="69">
        <v>2600</v>
      </c>
      <c r="L266" s="125"/>
      <c r="M266" s="125"/>
      <c r="N266" s="125"/>
      <c r="O266" s="69"/>
      <c r="P266" s="125"/>
      <c r="Q266" s="125"/>
      <c r="R266" s="125"/>
    </row>
    <row r="267" spans="1:18" x14ac:dyDescent="0.25">
      <c r="A267" s="80"/>
      <c r="B267" s="17"/>
      <c r="C267" s="9" t="s">
        <v>142</v>
      </c>
      <c r="D267" s="9"/>
      <c r="E267" s="9" t="s">
        <v>285</v>
      </c>
      <c r="F267" s="9"/>
      <c r="G267" s="103"/>
      <c r="H267" s="9"/>
      <c r="I267" s="9"/>
      <c r="J267" s="9" t="s">
        <v>286</v>
      </c>
      <c r="K267" s="115">
        <v>0</v>
      </c>
      <c r="L267" s="102"/>
      <c r="M267" s="102"/>
      <c r="N267" s="102"/>
      <c r="O267" s="115">
        <v>0</v>
      </c>
      <c r="P267" s="102"/>
      <c r="Q267" s="102"/>
      <c r="R267" s="102"/>
    </row>
    <row r="268" spans="1:18" x14ac:dyDescent="0.25">
      <c r="A268" s="80"/>
      <c r="B268" s="17"/>
      <c r="C268" s="9" t="s">
        <v>142</v>
      </c>
      <c r="D268" s="9"/>
      <c r="E268" s="9" t="s">
        <v>606</v>
      </c>
      <c r="F268" s="9"/>
      <c r="G268" s="103"/>
      <c r="H268" s="9"/>
      <c r="I268" s="9"/>
      <c r="J268" s="9" t="s">
        <v>288</v>
      </c>
      <c r="K268" s="115">
        <f>SUM(K269:K273)</f>
        <v>1550</v>
      </c>
      <c r="L268" s="102"/>
      <c r="M268" s="102"/>
      <c r="N268" s="102"/>
      <c r="O268" s="115">
        <f>SUM(O269:O273)</f>
        <v>2550</v>
      </c>
      <c r="P268" s="102"/>
      <c r="Q268" s="102"/>
      <c r="R268" s="102"/>
    </row>
    <row r="269" spans="1:18" x14ac:dyDescent="0.25">
      <c r="A269" s="80"/>
      <c r="B269" s="17"/>
      <c r="C269" s="22"/>
      <c r="D269" s="22">
        <v>1</v>
      </c>
      <c r="E269" s="107" t="s">
        <v>607</v>
      </c>
      <c r="F269" s="22"/>
      <c r="G269" s="83"/>
      <c r="H269" s="22"/>
      <c r="I269" s="22"/>
      <c r="J269" s="22"/>
      <c r="K269" s="69">
        <v>400</v>
      </c>
      <c r="L269" s="23"/>
      <c r="M269" s="23"/>
      <c r="N269" s="23"/>
      <c r="O269" s="69">
        <v>200</v>
      </c>
      <c r="P269" s="23"/>
      <c r="Q269" s="23"/>
      <c r="R269" s="23"/>
    </row>
    <row r="270" spans="1:18" x14ac:dyDescent="0.25">
      <c r="A270" s="80"/>
      <c r="B270" s="17"/>
      <c r="C270" s="22"/>
      <c r="D270" s="22">
        <v>2</v>
      </c>
      <c r="E270" s="107" t="s">
        <v>608</v>
      </c>
      <c r="F270" s="22"/>
      <c r="G270" s="83"/>
      <c r="H270" s="22"/>
      <c r="I270" s="22"/>
      <c r="J270" s="22"/>
      <c r="K270" s="69">
        <v>400</v>
      </c>
      <c r="L270" s="23"/>
      <c r="M270" s="23"/>
      <c r="N270" s="23"/>
      <c r="O270" s="69">
        <v>200</v>
      </c>
      <c r="P270" s="23"/>
      <c r="Q270" s="23"/>
      <c r="R270" s="23"/>
    </row>
    <row r="271" spans="1:18" x14ac:dyDescent="0.25">
      <c r="A271" s="80"/>
      <c r="B271" s="17"/>
      <c r="C271" s="22"/>
      <c r="D271" s="22">
        <v>3</v>
      </c>
      <c r="E271" s="107" t="s">
        <v>609</v>
      </c>
      <c r="F271" s="22"/>
      <c r="G271" s="83"/>
      <c r="H271" s="22"/>
      <c r="I271" s="22"/>
      <c r="J271" s="22"/>
      <c r="K271" s="69"/>
      <c r="L271" s="23"/>
      <c r="M271" s="23"/>
      <c r="N271" s="23"/>
      <c r="O271" s="69">
        <v>200</v>
      </c>
      <c r="P271" s="23"/>
      <c r="Q271" s="23"/>
      <c r="R271" s="23"/>
    </row>
    <row r="272" spans="1:18" x14ac:dyDescent="0.25">
      <c r="A272" s="80"/>
      <c r="B272" s="17"/>
      <c r="C272" s="22"/>
      <c r="D272" s="22">
        <v>4</v>
      </c>
      <c r="E272" s="107" t="s">
        <v>610</v>
      </c>
      <c r="F272" s="22"/>
      <c r="G272" s="83"/>
      <c r="H272" s="22"/>
      <c r="I272" s="22"/>
      <c r="J272" s="22"/>
      <c r="K272" s="69">
        <v>400</v>
      </c>
      <c r="L272" s="23"/>
      <c r="M272" s="23"/>
      <c r="N272" s="23"/>
      <c r="O272" s="69">
        <v>950</v>
      </c>
      <c r="P272" s="23"/>
      <c r="Q272" s="23"/>
      <c r="R272" s="23"/>
    </row>
    <row r="273" spans="1:18" x14ac:dyDescent="0.25">
      <c r="A273" s="80"/>
      <c r="B273" s="17"/>
      <c r="C273" s="22"/>
      <c r="D273" s="22">
        <v>5</v>
      </c>
      <c r="E273" s="107" t="s">
        <v>719</v>
      </c>
      <c r="F273" s="22"/>
      <c r="G273" s="83"/>
      <c r="H273" s="22"/>
      <c r="I273" s="22"/>
      <c r="J273" s="22"/>
      <c r="K273" s="69">
        <v>350</v>
      </c>
      <c r="L273" s="23"/>
      <c r="M273" s="23"/>
      <c r="N273" s="23"/>
      <c r="O273" s="69">
        <v>1000</v>
      </c>
      <c r="P273" s="23"/>
      <c r="Q273" s="23"/>
      <c r="R273" s="23"/>
    </row>
    <row r="274" spans="1:18" x14ac:dyDescent="0.25">
      <c r="A274" s="80"/>
      <c r="B274" s="17"/>
      <c r="C274" s="9" t="s">
        <v>145</v>
      </c>
      <c r="D274" s="9"/>
      <c r="E274" s="9" t="s">
        <v>611</v>
      </c>
      <c r="F274" s="9"/>
      <c r="G274" s="103"/>
      <c r="H274" s="9"/>
      <c r="I274" s="9"/>
      <c r="J274" s="9" t="s">
        <v>290</v>
      </c>
      <c r="K274" s="115">
        <f>SUM(K275:K278)</f>
        <v>1550</v>
      </c>
      <c r="L274" s="102"/>
      <c r="M274" s="102"/>
      <c r="N274" s="102"/>
      <c r="O274" s="115">
        <f>SUM(O275:O278)</f>
        <v>1000</v>
      </c>
      <c r="P274" s="102"/>
      <c r="Q274" s="102"/>
      <c r="R274" s="102"/>
    </row>
    <row r="275" spans="1:18" x14ac:dyDescent="0.25">
      <c r="A275" s="80"/>
      <c r="B275" s="17"/>
      <c r="C275" s="22"/>
      <c r="D275" s="22">
        <v>1</v>
      </c>
      <c r="E275" s="107" t="s">
        <v>607</v>
      </c>
      <c r="F275" s="22"/>
      <c r="G275" s="83"/>
      <c r="H275" s="22"/>
      <c r="I275" s="22"/>
      <c r="J275" s="22"/>
      <c r="K275" s="69">
        <v>400</v>
      </c>
      <c r="L275" s="23"/>
      <c r="M275" s="23"/>
      <c r="N275" s="23"/>
      <c r="O275" s="69">
        <v>0</v>
      </c>
      <c r="P275" s="23"/>
      <c r="Q275" s="23"/>
      <c r="R275" s="23"/>
    </row>
    <row r="276" spans="1:18" x14ac:dyDescent="0.25">
      <c r="A276" s="80"/>
      <c r="B276" s="17"/>
      <c r="C276" s="22"/>
      <c r="D276" s="22">
        <v>2</v>
      </c>
      <c r="E276" s="107" t="s">
        <v>608</v>
      </c>
      <c r="F276" s="22"/>
      <c r="G276" s="83"/>
      <c r="H276" s="22"/>
      <c r="I276" s="22"/>
      <c r="J276" s="22"/>
      <c r="K276" s="69">
        <v>400</v>
      </c>
      <c r="L276" s="23"/>
      <c r="M276" s="23"/>
      <c r="N276" s="23"/>
      <c r="O276" s="69">
        <v>0</v>
      </c>
      <c r="P276" s="23"/>
      <c r="Q276" s="23"/>
      <c r="R276" s="23"/>
    </row>
    <row r="277" spans="1:18" x14ac:dyDescent="0.25">
      <c r="A277" s="80"/>
      <c r="B277" s="17"/>
      <c r="C277" s="22"/>
      <c r="D277" s="22">
        <v>3</v>
      </c>
      <c r="E277" s="107" t="s">
        <v>609</v>
      </c>
      <c r="F277" s="22"/>
      <c r="G277" s="83"/>
      <c r="H277" s="22"/>
      <c r="I277" s="22"/>
      <c r="J277" s="22"/>
      <c r="K277" s="69">
        <v>400</v>
      </c>
      <c r="L277" s="23"/>
      <c r="M277" s="23"/>
      <c r="N277" s="23"/>
      <c r="O277" s="69">
        <v>0</v>
      </c>
      <c r="P277" s="23"/>
      <c r="Q277" s="23"/>
      <c r="R277" s="23"/>
    </row>
    <row r="278" spans="1:18" x14ac:dyDescent="0.25">
      <c r="A278" s="80"/>
      <c r="B278" s="17"/>
      <c r="C278" s="22"/>
      <c r="D278" s="22">
        <v>4</v>
      </c>
      <c r="E278" s="107" t="s">
        <v>610</v>
      </c>
      <c r="F278" s="22"/>
      <c r="G278" s="83"/>
      <c r="H278" s="22"/>
      <c r="I278" s="22"/>
      <c r="J278" s="22"/>
      <c r="K278" s="69">
        <v>350</v>
      </c>
      <c r="L278" s="23"/>
      <c r="M278" s="23"/>
      <c r="N278" s="23"/>
      <c r="O278" s="69">
        <v>1000</v>
      </c>
      <c r="P278" s="23"/>
      <c r="Q278" s="23"/>
      <c r="R278" s="23"/>
    </row>
    <row r="279" spans="1:18" x14ac:dyDescent="0.25">
      <c r="A279" s="28"/>
      <c r="B279" s="28"/>
      <c r="C279" s="9" t="s">
        <v>148</v>
      </c>
      <c r="D279" s="9"/>
      <c r="E279" s="9" t="s">
        <v>291</v>
      </c>
      <c r="F279" s="9"/>
      <c r="G279" s="103"/>
      <c r="H279" s="9"/>
      <c r="I279" s="9"/>
      <c r="J279" s="9" t="s">
        <v>292</v>
      </c>
      <c r="K279" s="117">
        <v>0</v>
      </c>
      <c r="L279" s="128"/>
      <c r="M279" s="128"/>
      <c r="N279" s="128"/>
      <c r="O279" s="117"/>
      <c r="P279" s="128"/>
      <c r="Q279" s="128"/>
      <c r="R279" s="128"/>
    </row>
    <row r="280" spans="1:18" ht="30" x14ac:dyDescent="0.25">
      <c r="A280" s="17"/>
      <c r="B280" s="18" t="s">
        <v>58</v>
      </c>
      <c r="C280" s="20"/>
      <c r="D280" s="20"/>
      <c r="E280" s="18" t="s">
        <v>293</v>
      </c>
      <c r="F280" s="18"/>
      <c r="G280" s="84" t="s">
        <v>612</v>
      </c>
      <c r="H280" s="18"/>
      <c r="I280" s="18"/>
      <c r="J280" s="20"/>
      <c r="K280" s="68">
        <f>SUM(K281+K282+K285+K288+K290+K293+K294+K309+K313+K318+K320+K324+K327+K329+K330)</f>
        <v>33143</v>
      </c>
      <c r="L280" s="21">
        <f>SUM(L281:L330)</f>
        <v>0</v>
      </c>
      <c r="M280" s="21">
        <f>SUM(M281:M318)</f>
        <v>0</v>
      </c>
      <c r="N280" s="21">
        <f>SUM(N281:N318)</f>
        <v>0</v>
      </c>
      <c r="O280" s="68">
        <f>SUM(O281+O282+O285+O288+O290+O293+O294+O309+O313+O318+O320+O324+O327+O329+O330)</f>
        <v>23590</v>
      </c>
      <c r="P280" s="21">
        <f>SUM(P281:P330)</f>
        <v>0</v>
      </c>
      <c r="Q280" s="21">
        <f>SUM(Q281:Q318)</f>
        <v>0</v>
      </c>
      <c r="R280" s="21">
        <f>SUM(R281:R318)</f>
        <v>0</v>
      </c>
    </row>
    <row r="281" spans="1:18" ht="45" x14ac:dyDescent="0.25">
      <c r="A281" s="80"/>
      <c r="B281" s="17"/>
      <c r="C281" s="9" t="s">
        <v>26</v>
      </c>
      <c r="D281" s="9"/>
      <c r="E281" s="9" t="s">
        <v>294</v>
      </c>
      <c r="F281" s="9"/>
      <c r="G281" s="103"/>
      <c r="H281" s="9"/>
      <c r="I281" s="9"/>
      <c r="J281" s="9" t="s">
        <v>295</v>
      </c>
      <c r="K281" s="115">
        <v>0</v>
      </c>
      <c r="L281" s="102"/>
      <c r="M281" s="102"/>
      <c r="N281" s="102"/>
      <c r="O281" s="115">
        <v>0</v>
      </c>
      <c r="P281" s="102"/>
      <c r="Q281" s="102"/>
      <c r="R281" s="102"/>
    </row>
    <row r="282" spans="1:18" ht="30" x14ac:dyDescent="0.25">
      <c r="A282" s="80"/>
      <c r="B282" s="17"/>
      <c r="C282" s="9" t="s">
        <v>34</v>
      </c>
      <c r="D282" s="9"/>
      <c r="E282" s="9" t="s">
        <v>296</v>
      </c>
      <c r="F282" s="9"/>
      <c r="G282" s="103"/>
      <c r="H282" s="9"/>
      <c r="I282" s="9"/>
      <c r="J282" s="9" t="s">
        <v>297</v>
      </c>
      <c r="K282" s="115">
        <f>SUM(K283:K284)</f>
        <v>2000</v>
      </c>
      <c r="L282" s="102"/>
      <c r="M282" s="102"/>
      <c r="N282" s="102"/>
      <c r="O282" s="115">
        <f>SUM(O283:O284)</f>
        <v>2000</v>
      </c>
      <c r="P282" s="102"/>
      <c r="Q282" s="102"/>
      <c r="R282" s="102"/>
    </row>
    <row r="283" spans="1:18" x14ac:dyDescent="0.25">
      <c r="A283" s="80"/>
      <c r="B283" s="17"/>
      <c r="C283" s="130"/>
      <c r="D283" s="130">
        <v>1</v>
      </c>
      <c r="E283" s="107" t="s">
        <v>613</v>
      </c>
      <c r="F283" s="130"/>
      <c r="G283" s="229"/>
      <c r="H283" s="130"/>
      <c r="I283" s="130"/>
      <c r="J283" s="130"/>
      <c r="K283" s="69">
        <v>1500</v>
      </c>
      <c r="L283" s="34"/>
      <c r="M283" s="34"/>
      <c r="N283" s="34"/>
      <c r="O283" s="69">
        <v>1500</v>
      </c>
      <c r="P283" s="34"/>
      <c r="Q283" s="34"/>
      <c r="R283" s="34"/>
    </row>
    <row r="284" spans="1:18" x14ac:dyDescent="0.25">
      <c r="A284" s="80"/>
      <c r="B284" s="17"/>
      <c r="C284" s="22"/>
      <c r="D284" s="22">
        <v>2</v>
      </c>
      <c r="E284" s="107" t="s">
        <v>614</v>
      </c>
      <c r="F284" s="22"/>
      <c r="G284" s="83"/>
      <c r="H284" s="22"/>
      <c r="I284" s="22"/>
      <c r="J284" s="22"/>
      <c r="K284" s="69">
        <v>500</v>
      </c>
      <c r="L284" s="23"/>
      <c r="M284" s="23"/>
      <c r="N284" s="23"/>
      <c r="O284" s="69">
        <v>500</v>
      </c>
      <c r="P284" s="23"/>
      <c r="Q284" s="23"/>
      <c r="R284" s="23"/>
    </row>
    <row r="285" spans="1:18" ht="30" x14ac:dyDescent="0.25">
      <c r="A285" s="80"/>
      <c r="B285" s="17"/>
      <c r="C285" s="9" t="s">
        <v>38</v>
      </c>
      <c r="D285" s="9"/>
      <c r="E285" s="9" t="s">
        <v>298</v>
      </c>
      <c r="F285" s="9"/>
      <c r="G285" s="103"/>
      <c r="H285" s="9"/>
      <c r="I285" s="9"/>
      <c r="J285" s="9" t="s">
        <v>299</v>
      </c>
      <c r="K285" s="115">
        <f>SUM(K286:K287)</f>
        <v>2000</v>
      </c>
      <c r="L285" s="102"/>
      <c r="M285" s="102"/>
      <c r="N285" s="102"/>
      <c r="O285" s="115">
        <f>SUM(O286:O287)</f>
        <v>3250</v>
      </c>
      <c r="P285" s="102"/>
      <c r="Q285" s="102"/>
      <c r="R285" s="102"/>
    </row>
    <row r="286" spans="1:18" x14ac:dyDescent="0.25">
      <c r="A286" s="80"/>
      <c r="B286" s="132"/>
      <c r="C286" s="130"/>
      <c r="D286" s="130">
        <v>1</v>
      </c>
      <c r="E286" s="133" t="s">
        <v>615</v>
      </c>
      <c r="F286" s="130"/>
      <c r="G286" s="229"/>
      <c r="H286" s="130"/>
      <c r="I286" s="130"/>
      <c r="J286" s="130"/>
      <c r="K286" s="131">
        <v>1500</v>
      </c>
      <c r="L286" s="34"/>
      <c r="M286" s="34"/>
      <c r="N286" s="34"/>
      <c r="O286" s="131">
        <v>2500</v>
      </c>
      <c r="P286" s="34"/>
      <c r="Q286" s="34"/>
      <c r="R286" s="34"/>
    </row>
    <row r="287" spans="1:18" x14ac:dyDescent="0.25">
      <c r="A287" s="80"/>
      <c r="B287" s="17"/>
      <c r="C287" s="22"/>
      <c r="D287" s="22">
        <v>1</v>
      </c>
      <c r="E287" s="107" t="s">
        <v>616</v>
      </c>
      <c r="F287" s="22"/>
      <c r="G287" s="83"/>
      <c r="H287" s="22"/>
      <c r="I287" s="22"/>
      <c r="J287" s="22"/>
      <c r="K287" s="69">
        <v>500</v>
      </c>
      <c r="L287" s="23"/>
      <c r="M287" s="23"/>
      <c r="N287" s="23"/>
      <c r="O287" s="69">
        <v>750</v>
      </c>
      <c r="P287" s="23"/>
      <c r="Q287" s="23"/>
      <c r="R287" s="23"/>
    </row>
    <row r="288" spans="1:18" ht="30" x14ac:dyDescent="0.25">
      <c r="A288" s="80"/>
      <c r="B288" s="17"/>
      <c r="C288" s="9" t="s">
        <v>42</v>
      </c>
      <c r="D288" s="9"/>
      <c r="E288" s="129" t="s">
        <v>617</v>
      </c>
      <c r="F288" s="9"/>
      <c r="G288" s="103"/>
      <c r="H288" s="9"/>
      <c r="I288" s="9"/>
      <c r="J288" s="9" t="s">
        <v>301</v>
      </c>
      <c r="K288" s="115">
        <f>SUM(K289)</f>
        <v>2200</v>
      </c>
      <c r="L288" s="102"/>
      <c r="M288" s="102"/>
      <c r="N288" s="102"/>
      <c r="O288" s="115">
        <f>SUM(O289)</f>
        <v>2200</v>
      </c>
      <c r="P288" s="102"/>
      <c r="Q288" s="102"/>
      <c r="R288" s="102"/>
    </row>
    <row r="289" spans="1:18" x14ac:dyDescent="0.25">
      <c r="A289" s="80"/>
      <c r="B289" s="17"/>
      <c r="C289" s="22"/>
      <c r="D289" s="22">
        <v>1</v>
      </c>
      <c r="E289" s="107" t="s">
        <v>720</v>
      </c>
      <c r="F289" s="22"/>
      <c r="G289" s="83"/>
      <c r="H289" s="22"/>
      <c r="I289" s="22"/>
      <c r="J289" s="22"/>
      <c r="K289" s="69">
        <v>2200</v>
      </c>
      <c r="L289" s="23"/>
      <c r="M289" s="23"/>
      <c r="N289" s="23"/>
      <c r="O289" s="69">
        <v>2200</v>
      </c>
      <c r="P289" s="23"/>
      <c r="Q289" s="23"/>
      <c r="R289" s="23"/>
    </row>
    <row r="290" spans="1:18" ht="45" x14ac:dyDescent="0.25">
      <c r="A290" s="80"/>
      <c r="B290" s="17"/>
      <c r="C290" s="9" t="s">
        <v>133</v>
      </c>
      <c r="D290" s="9"/>
      <c r="E290" s="9" t="s">
        <v>302</v>
      </c>
      <c r="F290" s="9"/>
      <c r="G290" s="103"/>
      <c r="H290" s="9"/>
      <c r="I290" s="9"/>
      <c r="J290" s="9" t="s">
        <v>303</v>
      </c>
      <c r="K290" s="115">
        <f>SUM(K291:K292)</f>
        <v>1200</v>
      </c>
      <c r="L290" s="102"/>
      <c r="M290" s="102"/>
      <c r="N290" s="102"/>
      <c r="O290" s="115">
        <f>SUM(O291:O292)</f>
        <v>700</v>
      </c>
      <c r="P290" s="102"/>
      <c r="Q290" s="102"/>
      <c r="R290" s="102"/>
    </row>
    <row r="291" spans="1:18" x14ac:dyDescent="0.25">
      <c r="A291" s="80"/>
      <c r="B291" s="17"/>
      <c r="C291" s="22"/>
      <c r="D291" s="22">
        <v>1</v>
      </c>
      <c r="E291" s="107" t="s">
        <v>619</v>
      </c>
      <c r="F291" s="22"/>
      <c r="G291" s="83"/>
      <c r="H291" s="22"/>
      <c r="I291" s="22"/>
      <c r="J291" s="22"/>
      <c r="K291" s="69">
        <v>1000</v>
      </c>
      <c r="L291" s="23"/>
      <c r="M291" s="23"/>
      <c r="N291" s="23"/>
      <c r="O291" s="69">
        <v>500</v>
      </c>
      <c r="P291" s="23"/>
      <c r="Q291" s="23"/>
      <c r="R291" s="23"/>
    </row>
    <row r="292" spans="1:18" x14ac:dyDescent="0.25">
      <c r="A292" s="80"/>
      <c r="B292" s="17"/>
      <c r="C292" s="22"/>
      <c r="D292" s="22">
        <v>2</v>
      </c>
      <c r="E292" s="107" t="s">
        <v>620</v>
      </c>
      <c r="F292" s="22"/>
      <c r="G292" s="83"/>
      <c r="H292" s="22"/>
      <c r="I292" s="22"/>
      <c r="J292" s="22"/>
      <c r="K292" s="69">
        <v>200</v>
      </c>
      <c r="L292" s="23"/>
      <c r="M292" s="23"/>
      <c r="N292" s="23"/>
      <c r="O292" s="69">
        <v>200</v>
      </c>
      <c r="P292" s="23"/>
      <c r="Q292" s="23"/>
      <c r="R292" s="23"/>
    </row>
    <row r="293" spans="1:18" ht="45.75" customHeight="1" x14ac:dyDescent="0.25">
      <c r="A293" s="80"/>
      <c r="B293" s="17"/>
      <c r="C293" s="9" t="s">
        <v>136</v>
      </c>
      <c r="D293" s="9"/>
      <c r="E293" s="9" t="s">
        <v>304</v>
      </c>
      <c r="F293" s="9"/>
      <c r="G293" s="103"/>
      <c r="H293" s="9"/>
      <c r="I293" s="9"/>
      <c r="J293" s="9" t="s">
        <v>305</v>
      </c>
      <c r="K293" s="115">
        <v>0</v>
      </c>
      <c r="L293" s="102"/>
      <c r="M293" s="102"/>
      <c r="N293" s="102"/>
      <c r="O293" s="115">
        <v>0</v>
      </c>
      <c r="P293" s="102"/>
      <c r="Q293" s="102"/>
      <c r="R293" s="102"/>
    </row>
    <row r="294" spans="1:18" ht="45" x14ac:dyDescent="0.25">
      <c r="A294" s="80"/>
      <c r="B294" s="17"/>
      <c r="C294" s="9" t="s">
        <v>139</v>
      </c>
      <c r="D294" s="9"/>
      <c r="E294" s="9" t="s">
        <v>306</v>
      </c>
      <c r="F294" s="9"/>
      <c r="G294" s="103" t="s">
        <v>621</v>
      </c>
      <c r="H294" s="9"/>
      <c r="I294" s="9"/>
      <c r="J294" s="9" t="s">
        <v>307</v>
      </c>
      <c r="K294" s="115">
        <f>SUM(K295:K308)</f>
        <v>6900</v>
      </c>
      <c r="L294" s="102"/>
      <c r="M294" s="102"/>
      <c r="N294" s="102"/>
      <c r="O294" s="115">
        <f>SUM(O295:O308)</f>
        <v>3950</v>
      </c>
      <c r="P294" s="102"/>
      <c r="Q294" s="102"/>
      <c r="R294" s="102"/>
    </row>
    <row r="295" spans="1:18" x14ac:dyDescent="0.25">
      <c r="A295" s="80"/>
      <c r="B295" s="17"/>
      <c r="C295" s="22"/>
      <c r="D295" s="22">
        <v>1</v>
      </c>
      <c r="E295" s="119" t="s">
        <v>622</v>
      </c>
      <c r="F295" s="22"/>
      <c r="G295" s="83"/>
      <c r="H295" s="22"/>
      <c r="I295" s="22"/>
      <c r="J295" s="22"/>
      <c r="K295" s="69"/>
      <c r="L295" s="23"/>
      <c r="M295" s="23"/>
      <c r="N295" s="23"/>
      <c r="O295" s="69"/>
      <c r="P295" s="23"/>
      <c r="Q295" s="23"/>
      <c r="R295" s="23"/>
    </row>
    <row r="296" spans="1:18" x14ac:dyDescent="0.25">
      <c r="A296" s="80"/>
      <c r="B296" s="17"/>
      <c r="C296" s="22"/>
      <c r="D296" s="22"/>
      <c r="E296" s="118" t="s">
        <v>587</v>
      </c>
      <c r="F296" s="22"/>
      <c r="G296" s="83"/>
      <c r="H296" s="22"/>
      <c r="I296" s="22"/>
      <c r="J296" s="22"/>
      <c r="K296" s="69">
        <v>500</v>
      </c>
      <c r="L296" s="23"/>
      <c r="M296" s="23"/>
      <c r="N296" s="23"/>
      <c r="O296" s="69">
        <v>500</v>
      </c>
      <c r="P296" s="23"/>
      <c r="Q296" s="23"/>
      <c r="R296" s="23"/>
    </row>
    <row r="297" spans="1:18" x14ac:dyDescent="0.25">
      <c r="A297" s="80"/>
      <c r="B297" s="17"/>
      <c r="C297" s="22"/>
      <c r="D297" s="22"/>
      <c r="E297" s="118" t="s">
        <v>588</v>
      </c>
      <c r="F297" s="22"/>
      <c r="G297" s="83"/>
      <c r="H297" s="22"/>
      <c r="I297" s="22"/>
      <c r="J297" s="22"/>
      <c r="K297" s="69">
        <v>800</v>
      </c>
      <c r="L297" s="23"/>
      <c r="M297" s="23"/>
      <c r="N297" s="23"/>
      <c r="O297" s="69">
        <v>150</v>
      </c>
      <c r="P297" s="23"/>
      <c r="Q297" s="23"/>
      <c r="R297" s="23"/>
    </row>
    <row r="298" spans="1:18" x14ac:dyDescent="0.25">
      <c r="A298" s="80"/>
      <c r="B298" s="17"/>
      <c r="C298" s="22"/>
      <c r="D298" s="22"/>
      <c r="E298" s="118" t="s">
        <v>450</v>
      </c>
      <c r="F298" s="22"/>
      <c r="G298" s="83"/>
      <c r="H298" s="22"/>
      <c r="I298" s="22"/>
      <c r="J298" s="22"/>
      <c r="K298" s="69">
        <v>200</v>
      </c>
      <c r="L298" s="23"/>
      <c r="M298" s="23"/>
      <c r="N298" s="23"/>
      <c r="O298" s="69">
        <v>50</v>
      </c>
      <c r="P298" s="23"/>
      <c r="Q298" s="23"/>
      <c r="R298" s="23"/>
    </row>
    <row r="299" spans="1:18" x14ac:dyDescent="0.25">
      <c r="A299" s="80"/>
      <c r="B299" s="17"/>
      <c r="C299" s="22"/>
      <c r="D299" s="22">
        <v>2</v>
      </c>
      <c r="E299" s="119" t="s">
        <v>623</v>
      </c>
      <c r="F299" s="22"/>
      <c r="G299" s="83"/>
      <c r="H299" s="22"/>
      <c r="I299" s="22"/>
      <c r="J299" s="22"/>
      <c r="K299" s="69"/>
      <c r="L299" s="23"/>
      <c r="M299" s="23"/>
      <c r="N299" s="23"/>
      <c r="O299" s="69"/>
      <c r="P299" s="23"/>
      <c r="Q299" s="23"/>
      <c r="R299" s="23"/>
    </row>
    <row r="300" spans="1:18" x14ac:dyDescent="0.25">
      <c r="A300" s="80"/>
      <c r="B300" s="17"/>
      <c r="C300" s="22"/>
      <c r="D300" s="22"/>
      <c r="E300" s="118" t="s">
        <v>587</v>
      </c>
      <c r="F300" s="22"/>
      <c r="G300" s="83"/>
      <c r="H300" s="22"/>
      <c r="I300" s="22"/>
      <c r="J300" s="22"/>
      <c r="K300" s="69">
        <v>400</v>
      </c>
      <c r="L300" s="23"/>
      <c r="M300" s="23"/>
      <c r="N300" s="23"/>
      <c r="O300" s="69">
        <v>500</v>
      </c>
      <c r="P300" s="23"/>
      <c r="Q300" s="23"/>
      <c r="R300" s="23"/>
    </row>
    <row r="301" spans="1:18" x14ac:dyDescent="0.25">
      <c r="A301" s="80"/>
      <c r="B301" s="17"/>
      <c r="C301" s="22"/>
      <c r="D301" s="22"/>
      <c r="E301" s="118" t="s">
        <v>588</v>
      </c>
      <c r="F301" s="22"/>
      <c r="G301" s="83"/>
      <c r="H301" s="22"/>
      <c r="I301" s="22"/>
      <c r="J301" s="22"/>
      <c r="K301" s="69">
        <v>1000</v>
      </c>
      <c r="L301" s="23"/>
      <c r="M301" s="23"/>
      <c r="N301" s="23"/>
      <c r="O301" s="69">
        <v>300</v>
      </c>
      <c r="P301" s="23"/>
      <c r="Q301" s="23"/>
      <c r="R301" s="23"/>
    </row>
    <row r="302" spans="1:18" x14ac:dyDescent="0.25">
      <c r="A302" s="80"/>
      <c r="B302" s="17"/>
      <c r="C302" s="22"/>
      <c r="D302" s="22"/>
      <c r="E302" s="118" t="s">
        <v>450</v>
      </c>
      <c r="F302" s="22"/>
      <c r="G302" s="83"/>
      <c r="H302" s="22"/>
      <c r="I302" s="22"/>
      <c r="J302" s="22"/>
      <c r="K302" s="69">
        <v>200</v>
      </c>
      <c r="L302" s="23"/>
      <c r="M302" s="23"/>
      <c r="N302" s="23"/>
      <c r="O302" s="69">
        <v>50</v>
      </c>
      <c r="P302" s="23"/>
      <c r="Q302" s="23"/>
      <c r="R302" s="23"/>
    </row>
    <row r="303" spans="1:18" x14ac:dyDescent="0.25">
      <c r="A303" s="80"/>
      <c r="B303" s="17"/>
      <c r="C303" s="22"/>
      <c r="D303" s="22">
        <v>3</v>
      </c>
      <c r="E303" s="119" t="s">
        <v>721</v>
      </c>
      <c r="F303" s="22"/>
      <c r="G303" s="83"/>
      <c r="H303" s="22"/>
      <c r="I303" s="22"/>
      <c r="J303" s="22"/>
      <c r="K303" s="69"/>
      <c r="L303" s="23"/>
      <c r="M303" s="23"/>
      <c r="N303" s="23"/>
      <c r="O303" s="69"/>
      <c r="P303" s="23"/>
      <c r="Q303" s="23"/>
      <c r="R303" s="23"/>
    </row>
    <row r="304" spans="1:18" x14ac:dyDescent="0.25">
      <c r="A304" s="80"/>
      <c r="B304" s="17"/>
      <c r="C304" s="22"/>
      <c r="D304" s="22"/>
      <c r="E304" s="118" t="s">
        <v>587</v>
      </c>
      <c r="F304" s="22"/>
      <c r="G304" s="83"/>
      <c r="H304" s="22"/>
      <c r="I304" s="22"/>
      <c r="J304" s="22"/>
      <c r="K304" s="69">
        <v>800</v>
      </c>
      <c r="L304" s="23"/>
      <c r="M304" s="23"/>
      <c r="N304" s="23"/>
      <c r="O304" s="69">
        <v>1000</v>
      </c>
      <c r="P304" s="23"/>
      <c r="Q304" s="23"/>
      <c r="R304" s="23"/>
    </row>
    <row r="305" spans="1:18" x14ac:dyDescent="0.25">
      <c r="A305" s="80"/>
      <c r="B305" s="17"/>
      <c r="C305" s="22"/>
      <c r="D305" s="22"/>
      <c r="E305" s="118" t="s">
        <v>591</v>
      </c>
      <c r="F305" s="22"/>
      <c r="G305" s="83"/>
      <c r="H305" s="22"/>
      <c r="I305" s="22"/>
      <c r="J305" s="22"/>
      <c r="K305" s="69">
        <v>1300</v>
      </c>
      <c r="L305" s="23"/>
      <c r="M305" s="23"/>
      <c r="N305" s="23"/>
      <c r="O305" s="69">
        <v>1300</v>
      </c>
      <c r="P305" s="23"/>
      <c r="Q305" s="23"/>
      <c r="R305" s="23"/>
    </row>
    <row r="306" spans="1:18" x14ac:dyDescent="0.25">
      <c r="A306" s="80"/>
      <c r="B306" s="17"/>
      <c r="C306" s="22"/>
      <c r="D306" s="22"/>
      <c r="E306" s="118" t="s">
        <v>450</v>
      </c>
      <c r="F306" s="22"/>
      <c r="G306" s="83"/>
      <c r="H306" s="22"/>
      <c r="I306" s="22"/>
      <c r="J306" s="22"/>
      <c r="K306" s="69">
        <v>200</v>
      </c>
      <c r="L306" s="23"/>
      <c r="M306" s="23"/>
      <c r="N306" s="23"/>
      <c r="O306" s="69">
        <v>100</v>
      </c>
      <c r="P306" s="23"/>
      <c r="Q306" s="23"/>
      <c r="R306" s="23"/>
    </row>
    <row r="307" spans="1:18" x14ac:dyDescent="0.25">
      <c r="A307" s="80"/>
      <c r="B307" s="17"/>
      <c r="C307" s="22"/>
      <c r="D307" s="22">
        <v>4</v>
      </c>
      <c r="E307" s="119" t="s">
        <v>592</v>
      </c>
      <c r="F307" s="22"/>
      <c r="G307" s="83"/>
      <c r="H307" s="22"/>
      <c r="I307" s="22"/>
      <c r="J307" s="22"/>
      <c r="K307" s="69"/>
      <c r="L307" s="23"/>
      <c r="M307" s="23"/>
      <c r="N307" s="23"/>
      <c r="O307" s="69"/>
      <c r="P307" s="23"/>
      <c r="Q307" s="23"/>
      <c r="R307" s="23"/>
    </row>
    <row r="308" spans="1:18" x14ac:dyDescent="0.25">
      <c r="A308" s="80"/>
      <c r="B308" s="17"/>
      <c r="C308" s="22"/>
      <c r="D308" s="22"/>
      <c r="E308" s="118" t="s">
        <v>705</v>
      </c>
      <c r="F308" s="22"/>
      <c r="G308" s="83"/>
      <c r="H308" s="22"/>
      <c r="I308" s="22"/>
      <c r="J308" s="22"/>
      <c r="K308" s="69">
        <v>1500</v>
      </c>
      <c r="L308" s="23"/>
      <c r="M308" s="23"/>
      <c r="N308" s="23"/>
      <c r="O308" s="69">
        <v>0</v>
      </c>
      <c r="P308" s="23"/>
      <c r="Q308" s="23"/>
      <c r="R308" s="23"/>
    </row>
    <row r="309" spans="1:18" ht="45" x14ac:dyDescent="0.25">
      <c r="A309" s="80"/>
      <c r="B309" s="17"/>
      <c r="C309" s="9" t="s">
        <v>142</v>
      </c>
      <c r="D309" s="9"/>
      <c r="E309" s="9" t="s">
        <v>308</v>
      </c>
      <c r="F309" s="9"/>
      <c r="G309" s="103" t="s">
        <v>624</v>
      </c>
      <c r="H309" s="9"/>
      <c r="I309" s="9"/>
      <c r="J309" s="9" t="s">
        <v>309</v>
      </c>
      <c r="K309" s="115">
        <f>SUM(K310:K312)</f>
        <v>6000</v>
      </c>
      <c r="L309" s="102"/>
      <c r="M309" s="102"/>
      <c r="N309" s="102"/>
      <c r="O309" s="115">
        <v>4250</v>
      </c>
      <c r="P309" s="102"/>
      <c r="Q309" s="102"/>
      <c r="R309" s="102"/>
    </row>
    <row r="310" spans="1:18" x14ac:dyDescent="0.25">
      <c r="A310" s="80"/>
      <c r="B310" s="17"/>
      <c r="C310" s="22"/>
      <c r="D310" s="22">
        <v>1</v>
      </c>
      <c r="E310" s="107" t="s">
        <v>625</v>
      </c>
      <c r="F310" s="22"/>
      <c r="G310" s="83"/>
      <c r="H310" s="22"/>
      <c r="I310" s="22"/>
      <c r="J310" s="22"/>
      <c r="K310" s="69">
        <v>2000</v>
      </c>
      <c r="L310" s="23"/>
      <c r="M310" s="23"/>
      <c r="N310" s="23"/>
      <c r="O310" s="69"/>
      <c r="P310" s="23"/>
      <c r="Q310" s="23"/>
      <c r="R310" s="23"/>
    </row>
    <row r="311" spans="1:18" x14ac:dyDescent="0.25">
      <c r="A311" s="80"/>
      <c r="B311" s="17"/>
      <c r="C311" s="22"/>
      <c r="D311" s="22">
        <v>2</v>
      </c>
      <c r="E311" s="107" t="s">
        <v>626</v>
      </c>
      <c r="F311" s="22"/>
      <c r="G311" s="83"/>
      <c r="H311" s="22"/>
      <c r="I311" s="22"/>
      <c r="J311" s="22"/>
      <c r="K311" s="69">
        <v>2000</v>
      </c>
      <c r="L311" s="23"/>
      <c r="M311" s="23"/>
      <c r="N311" s="23"/>
      <c r="O311" s="69"/>
      <c r="P311" s="23"/>
      <c r="Q311" s="23"/>
      <c r="R311" s="23"/>
    </row>
    <row r="312" spans="1:18" x14ac:dyDescent="0.25">
      <c r="A312" s="80"/>
      <c r="B312" s="17"/>
      <c r="C312" s="22"/>
      <c r="D312" s="22">
        <v>3</v>
      </c>
      <c r="E312" s="107" t="s">
        <v>627</v>
      </c>
      <c r="F312" s="22"/>
      <c r="G312" s="83"/>
      <c r="H312" s="22"/>
      <c r="I312" s="22"/>
      <c r="J312" s="22"/>
      <c r="K312" s="69">
        <v>2000</v>
      </c>
      <c r="L312" s="23"/>
      <c r="M312" s="23"/>
      <c r="N312" s="23"/>
      <c r="O312" s="69"/>
      <c r="P312" s="23"/>
      <c r="Q312" s="23"/>
      <c r="R312" s="23"/>
    </row>
    <row r="313" spans="1:18" ht="30" x14ac:dyDescent="0.25">
      <c r="A313" s="80"/>
      <c r="B313" s="17"/>
      <c r="C313" s="54" t="s">
        <v>145</v>
      </c>
      <c r="D313" s="54"/>
      <c r="E313" s="54" t="s">
        <v>310</v>
      </c>
      <c r="F313" s="54"/>
      <c r="G313" s="230" t="s">
        <v>621</v>
      </c>
      <c r="H313" s="54"/>
      <c r="I313" s="54"/>
      <c r="J313" s="54" t="s">
        <v>311</v>
      </c>
      <c r="K313" s="123">
        <f>SUM(K314:K317)</f>
        <v>1600</v>
      </c>
      <c r="L313" s="55"/>
      <c r="M313" s="55"/>
      <c r="N313" s="55"/>
      <c r="O313" s="123">
        <f>SUM(O314:O317)</f>
        <v>850</v>
      </c>
      <c r="P313" s="55"/>
      <c r="Q313" s="55"/>
      <c r="R313" s="55"/>
    </row>
    <row r="314" spans="1:18" x14ac:dyDescent="0.25">
      <c r="A314" s="80"/>
      <c r="B314" s="17"/>
      <c r="C314" s="22"/>
      <c r="D314" s="22">
        <v>1</v>
      </c>
      <c r="E314" s="119" t="s">
        <v>721</v>
      </c>
      <c r="F314" s="22"/>
      <c r="G314" s="83"/>
      <c r="H314" s="22"/>
      <c r="I314" s="22"/>
      <c r="J314" s="22"/>
      <c r="K314" s="69"/>
      <c r="L314" s="23"/>
      <c r="M314" s="23"/>
      <c r="N314" s="23"/>
      <c r="O314" s="69"/>
      <c r="P314" s="23"/>
      <c r="Q314" s="23"/>
      <c r="R314" s="23"/>
    </row>
    <row r="315" spans="1:18" x14ac:dyDescent="0.25">
      <c r="A315" s="80"/>
      <c r="B315" s="17"/>
      <c r="C315" s="22"/>
      <c r="D315" s="22"/>
      <c r="E315" s="118" t="s">
        <v>587</v>
      </c>
      <c r="F315" s="22"/>
      <c r="G315" s="83"/>
      <c r="H315" s="22"/>
      <c r="I315" s="22"/>
      <c r="J315" s="22"/>
      <c r="K315" s="69">
        <v>400</v>
      </c>
      <c r="L315" s="23"/>
      <c r="M315" s="23"/>
      <c r="N315" s="23"/>
      <c r="O315" s="69">
        <v>400</v>
      </c>
      <c r="P315" s="23"/>
      <c r="Q315" s="23"/>
      <c r="R315" s="23"/>
    </row>
    <row r="316" spans="1:18" x14ac:dyDescent="0.25">
      <c r="A316" s="80"/>
      <c r="B316" s="17"/>
      <c r="C316" s="22"/>
      <c r="D316" s="22"/>
      <c r="E316" s="118" t="s">
        <v>628</v>
      </c>
      <c r="F316" s="22"/>
      <c r="G316" s="83"/>
      <c r="H316" s="22"/>
      <c r="I316" s="22"/>
      <c r="J316" s="22"/>
      <c r="K316" s="69">
        <v>1100</v>
      </c>
      <c r="L316" s="23"/>
      <c r="M316" s="23"/>
      <c r="N316" s="23"/>
      <c r="O316" s="69">
        <v>200</v>
      </c>
      <c r="P316" s="23"/>
      <c r="Q316" s="23"/>
      <c r="R316" s="23"/>
    </row>
    <row r="317" spans="1:18" x14ac:dyDescent="0.25">
      <c r="A317" s="80"/>
      <c r="B317" s="17"/>
      <c r="C317" s="22"/>
      <c r="D317" s="22"/>
      <c r="E317" s="116" t="s">
        <v>450</v>
      </c>
      <c r="F317" s="22"/>
      <c r="G317" s="83"/>
      <c r="H317" s="22"/>
      <c r="I317" s="22"/>
      <c r="J317" s="22"/>
      <c r="K317" s="69">
        <v>100</v>
      </c>
      <c r="L317" s="23"/>
      <c r="M317" s="23"/>
      <c r="N317" s="23"/>
      <c r="O317" s="69">
        <v>250</v>
      </c>
      <c r="P317" s="23"/>
      <c r="Q317" s="23"/>
      <c r="R317" s="23"/>
    </row>
    <row r="318" spans="1:18" ht="30" x14ac:dyDescent="0.25">
      <c r="A318" s="80"/>
      <c r="B318" s="17"/>
      <c r="C318" s="9" t="s">
        <v>148</v>
      </c>
      <c r="D318" s="9"/>
      <c r="E318" s="9" t="s">
        <v>312</v>
      </c>
      <c r="F318" s="9"/>
      <c r="G318" s="103" t="s">
        <v>629</v>
      </c>
      <c r="H318" s="9"/>
      <c r="I318" s="9"/>
      <c r="J318" s="9" t="s">
        <v>313</v>
      </c>
      <c r="K318" s="115">
        <f>SUM(K319)</f>
        <v>2455</v>
      </c>
      <c r="L318" s="102"/>
      <c r="M318" s="102"/>
      <c r="N318" s="102"/>
      <c r="O318" s="115">
        <v>0</v>
      </c>
      <c r="P318" s="102"/>
      <c r="Q318" s="102"/>
      <c r="R318" s="102"/>
    </row>
    <row r="319" spans="1:18" x14ac:dyDescent="0.25">
      <c r="A319" s="80"/>
      <c r="B319" s="17"/>
      <c r="C319" s="22"/>
      <c r="D319" s="22"/>
      <c r="E319" s="107" t="s">
        <v>630</v>
      </c>
      <c r="F319" s="22"/>
      <c r="G319" s="83"/>
      <c r="H319" s="22"/>
      <c r="I319" s="22"/>
      <c r="J319" s="22"/>
      <c r="K319" s="69">
        <v>2455</v>
      </c>
      <c r="L319" s="23"/>
      <c r="M319" s="23"/>
      <c r="N319" s="23"/>
      <c r="O319" s="69">
        <v>0</v>
      </c>
      <c r="P319" s="23"/>
      <c r="Q319" s="23"/>
      <c r="R319" s="23"/>
    </row>
    <row r="320" spans="1:18" ht="30" x14ac:dyDescent="0.25">
      <c r="A320" s="80"/>
      <c r="B320" s="17"/>
      <c r="C320" s="9" t="s">
        <v>151</v>
      </c>
      <c r="D320" s="9"/>
      <c r="E320" s="9" t="s">
        <v>314</v>
      </c>
      <c r="F320" s="9"/>
      <c r="G320" s="103" t="s">
        <v>629</v>
      </c>
      <c r="H320" s="9"/>
      <c r="I320" s="9"/>
      <c r="J320" s="9" t="s">
        <v>315</v>
      </c>
      <c r="K320" s="115">
        <f>SUM(K321:K323)</f>
        <v>2000</v>
      </c>
      <c r="L320" s="102"/>
      <c r="M320" s="102"/>
      <c r="N320" s="102"/>
      <c r="O320" s="115">
        <v>2000</v>
      </c>
      <c r="P320" s="102"/>
      <c r="Q320" s="102"/>
      <c r="R320" s="102"/>
    </row>
    <row r="321" spans="1:18" x14ac:dyDescent="0.25">
      <c r="A321" s="80"/>
      <c r="B321" s="17"/>
      <c r="C321" s="22"/>
      <c r="D321" s="22">
        <v>1</v>
      </c>
      <c r="E321" s="121" t="s">
        <v>631</v>
      </c>
      <c r="F321" s="22"/>
      <c r="G321" s="83"/>
      <c r="H321" s="22"/>
      <c r="I321" s="22"/>
      <c r="J321" s="22"/>
      <c r="L321" s="23"/>
      <c r="M321" s="23"/>
      <c r="N321" s="23"/>
      <c r="P321" s="23"/>
      <c r="Q321" s="23"/>
      <c r="R321" s="23"/>
    </row>
    <row r="322" spans="1:18" x14ac:dyDescent="0.25">
      <c r="A322" s="80"/>
      <c r="B322" s="17"/>
      <c r="C322" s="22"/>
      <c r="D322" s="22"/>
      <c r="E322" s="120" t="s">
        <v>632</v>
      </c>
      <c r="F322" s="22"/>
      <c r="G322" s="83"/>
      <c r="H322" s="22"/>
      <c r="I322" s="22"/>
      <c r="J322" s="22"/>
      <c r="K322" s="69">
        <v>800</v>
      </c>
      <c r="L322" s="23"/>
      <c r="M322" s="23"/>
      <c r="N322" s="23"/>
      <c r="O322" s="69"/>
      <c r="P322" s="23"/>
      <c r="Q322" s="23"/>
      <c r="R322" s="23"/>
    </row>
    <row r="323" spans="1:18" x14ac:dyDescent="0.25">
      <c r="A323" s="80"/>
      <c r="B323" s="17"/>
      <c r="C323" s="22"/>
      <c r="D323" s="22"/>
      <c r="E323" s="120" t="s">
        <v>633</v>
      </c>
      <c r="F323" s="22"/>
      <c r="G323" s="83"/>
      <c r="H323" s="22"/>
      <c r="I323" s="22"/>
      <c r="J323" s="22"/>
      <c r="K323" s="69">
        <v>1200</v>
      </c>
      <c r="L323" s="23"/>
      <c r="M323" s="23"/>
      <c r="N323" s="23"/>
      <c r="O323" s="69"/>
      <c r="P323" s="23"/>
      <c r="Q323" s="23"/>
      <c r="R323" s="23"/>
    </row>
    <row r="324" spans="1:18" x14ac:dyDescent="0.25">
      <c r="A324" s="80"/>
      <c r="B324" s="17"/>
      <c r="C324" s="9" t="s">
        <v>154</v>
      </c>
      <c r="D324" s="9"/>
      <c r="E324" s="9" t="s">
        <v>316</v>
      </c>
      <c r="F324" s="9"/>
      <c r="G324" s="103"/>
      <c r="H324" s="9"/>
      <c r="I324" s="9"/>
      <c r="J324" s="9" t="s">
        <v>317</v>
      </c>
      <c r="K324" s="115">
        <f>SUM(K325:K326)</f>
        <v>4390</v>
      </c>
      <c r="L324" s="102"/>
      <c r="M324" s="102"/>
      <c r="N324" s="102"/>
      <c r="O324" s="115">
        <v>4390</v>
      </c>
      <c r="P324" s="102"/>
      <c r="Q324" s="102"/>
      <c r="R324" s="102"/>
    </row>
    <row r="325" spans="1:18" x14ac:dyDescent="0.25">
      <c r="A325" s="80"/>
      <c r="B325" s="17"/>
      <c r="C325" s="130"/>
      <c r="D325" s="130">
        <v>1</v>
      </c>
      <c r="E325" s="133" t="s">
        <v>634</v>
      </c>
      <c r="F325" s="130"/>
      <c r="G325" s="229"/>
      <c r="H325" s="130"/>
      <c r="I325" s="130"/>
      <c r="J325" s="130"/>
      <c r="K325" s="131">
        <v>2390</v>
      </c>
      <c r="L325" s="34"/>
      <c r="M325" s="34"/>
      <c r="N325" s="34"/>
      <c r="O325" s="131"/>
      <c r="P325" s="34"/>
      <c r="Q325" s="34"/>
      <c r="R325" s="34"/>
    </row>
    <row r="326" spans="1:18" x14ac:dyDescent="0.25">
      <c r="A326" s="80"/>
      <c r="B326" s="17"/>
      <c r="C326" s="130"/>
      <c r="D326" s="130">
        <v>2</v>
      </c>
      <c r="E326" s="133" t="s">
        <v>635</v>
      </c>
      <c r="F326" s="130"/>
      <c r="G326" s="229"/>
      <c r="H326" s="130"/>
      <c r="I326" s="130"/>
      <c r="J326" s="130"/>
      <c r="K326" s="131">
        <v>2000</v>
      </c>
      <c r="L326" s="34"/>
      <c r="M326" s="34"/>
      <c r="N326" s="34"/>
      <c r="O326" s="131"/>
      <c r="P326" s="34"/>
      <c r="Q326" s="34"/>
      <c r="R326" s="34"/>
    </row>
    <row r="327" spans="1:18" x14ac:dyDescent="0.25">
      <c r="A327" s="80"/>
      <c r="B327" s="17"/>
      <c r="C327" s="9" t="s">
        <v>157</v>
      </c>
      <c r="D327" s="9"/>
      <c r="E327" s="9" t="s">
        <v>318</v>
      </c>
      <c r="F327" s="9"/>
      <c r="G327" s="103"/>
      <c r="H327" s="9"/>
      <c r="I327" s="9"/>
      <c r="J327" s="9" t="s">
        <v>319</v>
      </c>
      <c r="K327" s="115">
        <f>SUM(K328)</f>
        <v>2398</v>
      </c>
      <c r="L327" s="102"/>
      <c r="M327" s="102"/>
      <c r="N327" s="102"/>
      <c r="O327" s="115">
        <f>SUM(O328)</f>
        <v>0</v>
      </c>
      <c r="P327" s="102"/>
      <c r="Q327" s="102"/>
      <c r="R327" s="102"/>
    </row>
    <row r="328" spans="1:18" x14ac:dyDescent="0.25">
      <c r="A328" s="80"/>
      <c r="B328" s="17"/>
      <c r="C328" s="22"/>
      <c r="D328" s="22"/>
      <c r="E328" s="107" t="s">
        <v>636</v>
      </c>
      <c r="F328" s="22"/>
      <c r="G328" s="83"/>
      <c r="H328" s="22"/>
      <c r="I328" s="22"/>
      <c r="J328" s="22"/>
      <c r="K328" s="69">
        <v>2398</v>
      </c>
      <c r="L328" s="23"/>
      <c r="M328" s="23"/>
      <c r="N328" s="23"/>
      <c r="O328" s="69">
        <v>0</v>
      </c>
      <c r="P328" s="23"/>
      <c r="Q328" s="23"/>
      <c r="R328" s="23"/>
    </row>
    <row r="329" spans="1:18" ht="30" x14ac:dyDescent="0.25">
      <c r="A329" s="80"/>
      <c r="B329" s="17"/>
      <c r="C329" s="9" t="s">
        <v>160</v>
      </c>
      <c r="D329" s="9"/>
      <c r="E329" s="135" t="s">
        <v>320</v>
      </c>
      <c r="F329" s="9"/>
      <c r="G329" s="103"/>
      <c r="H329" s="9"/>
      <c r="I329" s="9"/>
      <c r="J329" s="9" t="s">
        <v>321</v>
      </c>
      <c r="K329" s="115">
        <v>0</v>
      </c>
      <c r="L329" s="102"/>
      <c r="M329" s="102"/>
      <c r="N329" s="102"/>
      <c r="O329" s="115"/>
      <c r="P329" s="102"/>
      <c r="Q329" s="102"/>
      <c r="R329" s="102"/>
    </row>
    <row r="330" spans="1:18" ht="30" x14ac:dyDescent="0.25">
      <c r="A330" s="80"/>
      <c r="B330" s="17"/>
      <c r="C330" s="9" t="s">
        <v>322</v>
      </c>
      <c r="D330" s="9"/>
      <c r="E330" s="9" t="s">
        <v>323</v>
      </c>
      <c r="F330" s="9"/>
      <c r="G330" s="103"/>
      <c r="H330" s="9"/>
      <c r="I330" s="9"/>
      <c r="J330" s="9" t="s">
        <v>324</v>
      </c>
      <c r="K330" s="115">
        <v>0</v>
      </c>
      <c r="L330" s="102"/>
      <c r="M330" s="102"/>
      <c r="N330" s="102"/>
      <c r="O330" s="115"/>
      <c r="P330" s="102"/>
      <c r="Q330" s="102"/>
      <c r="R330" s="102"/>
    </row>
    <row r="331" spans="1:18" x14ac:dyDescent="0.25">
      <c r="A331" s="13" t="s">
        <v>325</v>
      </c>
      <c r="B331" s="14"/>
      <c r="C331" s="14"/>
      <c r="D331" s="14"/>
      <c r="E331" s="13" t="s">
        <v>326</v>
      </c>
      <c r="F331" s="13"/>
      <c r="G331" s="226"/>
      <c r="H331" s="13"/>
      <c r="I331" s="13"/>
      <c r="J331" s="15"/>
      <c r="K331" s="30">
        <f t="shared" ref="K331:P331" si="24">K332+K340</f>
        <v>33500</v>
      </c>
      <c r="L331" s="30">
        <f t="shared" si="24"/>
        <v>0</v>
      </c>
      <c r="M331" s="30">
        <f t="shared" si="24"/>
        <v>0</v>
      </c>
      <c r="N331" s="30">
        <f t="shared" si="24"/>
        <v>0</v>
      </c>
      <c r="O331" s="30">
        <f t="shared" si="24"/>
        <v>24255</v>
      </c>
      <c r="P331" s="30">
        <f t="shared" si="24"/>
        <v>0</v>
      </c>
      <c r="Q331" s="30">
        <f t="shared" ref="Q331:R331" si="25">Q332+Q340</f>
        <v>0</v>
      </c>
      <c r="R331" s="30">
        <f t="shared" si="25"/>
        <v>0</v>
      </c>
    </row>
    <row r="332" spans="1:18" ht="30" x14ac:dyDescent="0.25">
      <c r="A332" s="80"/>
      <c r="B332" s="18" t="s">
        <v>22</v>
      </c>
      <c r="C332" s="18"/>
      <c r="D332" s="18"/>
      <c r="E332" s="18" t="s">
        <v>327</v>
      </c>
      <c r="F332" s="18" t="s">
        <v>328</v>
      </c>
      <c r="G332" s="84" t="s">
        <v>637</v>
      </c>
      <c r="H332" s="18"/>
      <c r="I332" s="18"/>
      <c r="J332" s="20"/>
      <c r="K332" s="21">
        <f>K333+K335+K337+K338</f>
        <v>33500</v>
      </c>
      <c r="L332" s="21">
        <f t="shared" ref="L332:N332" si="26">SUM(L333:L335)</f>
        <v>0</v>
      </c>
      <c r="M332" s="21">
        <f t="shared" si="26"/>
        <v>0</v>
      </c>
      <c r="N332" s="21">
        <f t="shared" si="26"/>
        <v>0</v>
      </c>
      <c r="O332" s="21">
        <f>O333+O335+O337+O338</f>
        <v>24255</v>
      </c>
      <c r="P332" s="21">
        <f t="shared" ref="P332:R332" si="27">SUM(P333:P335)</f>
        <v>0</v>
      </c>
      <c r="Q332" s="21">
        <f t="shared" si="27"/>
        <v>0</v>
      </c>
      <c r="R332" s="21">
        <f t="shared" si="27"/>
        <v>0</v>
      </c>
    </row>
    <row r="333" spans="1:18" ht="45" x14ac:dyDescent="0.25">
      <c r="A333" s="80"/>
      <c r="B333" s="17"/>
      <c r="C333" s="9" t="s">
        <v>26</v>
      </c>
      <c r="D333" s="9"/>
      <c r="E333" s="103" t="s">
        <v>638</v>
      </c>
      <c r="F333" s="9"/>
      <c r="G333" s="103"/>
      <c r="H333" s="9"/>
      <c r="I333" s="9"/>
      <c r="J333" s="9" t="s">
        <v>330</v>
      </c>
      <c r="K333" s="102">
        <f>SUM(K334)</f>
        <v>25000</v>
      </c>
      <c r="L333" s="102"/>
      <c r="M333" s="102"/>
      <c r="N333" s="102"/>
      <c r="O333" s="102">
        <v>24255</v>
      </c>
      <c r="P333" s="102"/>
      <c r="Q333" s="102"/>
      <c r="R333" s="102"/>
    </row>
    <row r="334" spans="1:18" x14ac:dyDescent="0.25">
      <c r="A334" s="80"/>
      <c r="B334" s="17"/>
      <c r="C334" s="22"/>
      <c r="D334" s="22">
        <v>1</v>
      </c>
      <c r="E334" s="108" t="s">
        <v>639</v>
      </c>
      <c r="F334" s="22"/>
      <c r="G334" s="83"/>
      <c r="H334" s="22"/>
      <c r="I334" s="22"/>
      <c r="J334" s="22"/>
      <c r="K334" s="23">
        <v>25000</v>
      </c>
      <c r="L334" s="23"/>
      <c r="M334" s="23"/>
      <c r="N334" s="23"/>
      <c r="O334" s="23"/>
      <c r="P334" s="23"/>
      <c r="Q334" s="23"/>
      <c r="R334" s="23"/>
    </row>
    <row r="335" spans="1:18" ht="30" x14ac:dyDescent="0.25">
      <c r="A335" s="80"/>
      <c r="B335" s="17"/>
      <c r="C335" s="9" t="s">
        <v>34</v>
      </c>
      <c r="D335" s="9"/>
      <c r="E335" s="103" t="s">
        <v>640</v>
      </c>
      <c r="F335" s="9"/>
      <c r="G335" s="103"/>
      <c r="H335" s="9"/>
      <c r="I335" s="9"/>
      <c r="J335" s="9" t="s">
        <v>332</v>
      </c>
      <c r="K335" s="102">
        <f>SUM(K336)</f>
        <v>3500</v>
      </c>
      <c r="L335" s="102"/>
      <c r="M335" s="102"/>
      <c r="N335" s="102"/>
      <c r="O335" s="102">
        <v>0</v>
      </c>
      <c r="P335" s="102"/>
      <c r="Q335" s="102"/>
      <c r="R335" s="102"/>
    </row>
    <row r="336" spans="1:18" x14ac:dyDescent="0.25">
      <c r="A336" s="80"/>
      <c r="B336" s="17"/>
      <c r="C336" s="22"/>
      <c r="D336" s="22">
        <v>1</v>
      </c>
      <c r="E336" s="136" t="s">
        <v>641</v>
      </c>
      <c r="F336" s="22"/>
      <c r="G336" s="83"/>
      <c r="H336" s="22"/>
      <c r="I336" s="22"/>
      <c r="J336" s="22"/>
      <c r="K336" s="23">
        <v>3500</v>
      </c>
      <c r="L336" s="23"/>
      <c r="M336" s="23"/>
      <c r="N336" s="23"/>
      <c r="O336" s="23"/>
      <c r="P336" s="23"/>
      <c r="Q336" s="23"/>
      <c r="R336" s="23"/>
    </row>
    <row r="337" spans="1:18" ht="30" customHeight="1" x14ac:dyDescent="0.25">
      <c r="A337" s="80"/>
      <c r="B337" s="17"/>
      <c r="C337" s="103" t="s">
        <v>38</v>
      </c>
      <c r="D337" s="103"/>
      <c r="E337" s="103" t="s">
        <v>642</v>
      </c>
      <c r="F337" s="103"/>
      <c r="G337" s="103"/>
      <c r="H337" s="103"/>
      <c r="I337" s="103"/>
      <c r="J337" s="103" t="s">
        <v>334</v>
      </c>
      <c r="K337" s="102">
        <v>0</v>
      </c>
      <c r="L337" s="102"/>
      <c r="M337" s="102"/>
      <c r="N337" s="102"/>
      <c r="O337" s="102">
        <v>0</v>
      </c>
      <c r="P337" s="102"/>
      <c r="Q337" s="102"/>
      <c r="R337" s="102"/>
    </row>
    <row r="338" spans="1:18" ht="36" customHeight="1" x14ac:dyDescent="0.25">
      <c r="A338" s="80"/>
      <c r="B338" s="17"/>
      <c r="C338" s="103" t="s">
        <v>42</v>
      </c>
      <c r="D338" s="103"/>
      <c r="E338" s="103" t="s">
        <v>335</v>
      </c>
      <c r="F338" s="103"/>
      <c r="G338" s="103"/>
      <c r="H338" s="103"/>
      <c r="I338" s="103"/>
      <c r="J338" s="103" t="s">
        <v>336</v>
      </c>
      <c r="K338" s="102">
        <f>SUM(K339)</f>
        <v>5000</v>
      </c>
      <c r="L338" s="102"/>
      <c r="M338" s="102"/>
      <c r="N338" s="102"/>
      <c r="O338" s="102">
        <v>0</v>
      </c>
      <c r="P338" s="102"/>
      <c r="Q338" s="102"/>
      <c r="R338" s="102"/>
    </row>
    <row r="339" spans="1:18" x14ac:dyDescent="0.25">
      <c r="A339" s="80"/>
      <c r="B339" s="17"/>
      <c r="C339" s="22"/>
      <c r="D339" s="22"/>
      <c r="E339" s="136" t="s">
        <v>643</v>
      </c>
      <c r="F339" s="22"/>
      <c r="G339" s="83"/>
      <c r="H339" s="22"/>
      <c r="I339" s="22"/>
      <c r="J339" s="22"/>
      <c r="K339" s="23">
        <v>5000</v>
      </c>
      <c r="L339" s="23"/>
      <c r="M339" s="23"/>
      <c r="N339" s="23"/>
      <c r="O339" s="23"/>
      <c r="P339" s="23"/>
      <c r="Q339" s="23"/>
      <c r="R339" s="23"/>
    </row>
    <row r="340" spans="1:18" ht="30" x14ac:dyDescent="0.25">
      <c r="A340" s="80"/>
      <c r="B340" s="18" t="s">
        <v>46</v>
      </c>
      <c r="C340" s="20"/>
      <c r="D340" s="20"/>
      <c r="E340" s="18" t="s">
        <v>337</v>
      </c>
      <c r="F340" s="18" t="s">
        <v>338</v>
      </c>
      <c r="G340" s="84" t="s">
        <v>644</v>
      </c>
      <c r="H340" s="18"/>
      <c r="I340" s="18"/>
      <c r="J340" s="20"/>
      <c r="K340" s="21">
        <f>SUM(K341:K344)</f>
        <v>0</v>
      </c>
      <c r="L340" s="21">
        <f>SUM(L341:L344)</f>
        <v>0</v>
      </c>
      <c r="M340" s="21">
        <f>SUM(M341:M361)</f>
        <v>0</v>
      </c>
      <c r="N340" s="21">
        <f>SUM(N341:N361)</f>
        <v>0</v>
      </c>
      <c r="O340" s="21">
        <f>SUM(O341:O344)</f>
        <v>0</v>
      </c>
      <c r="P340" s="21">
        <f>SUM(P341:P344)</f>
        <v>0</v>
      </c>
      <c r="Q340" s="21">
        <f>SUM(Q341:Q361)</f>
        <v>0</v>
      </c>
      <c r="R340" s="21">
        <f>SUM(R341:R361)</f>
        <v>0</v>
      </c>
    </row>
    <row r="341" spans="1:18" ht="30" x14ac:dyDescent="0.25">
      <c r="A341" s="80"/>
      <c r="B341" s="17"/>
      <c r="C341" s="9" t="s">
        <v>26</v>
      </c>
      <c r="D341" s="9"/>
      <c r="E341" s="113" t="s">
        <v>339</v>
      </c>
      <c r="F341" s="9"/>
      <c r="G341" s="103"/>
      <c r="H341" s="9"/>
      <c r="I341" s="9"/>
      <c r="J341" s="9" t="s">
        <v>340</v>
      </c>
      <c r="K341" s="102">
        <v>0</v>
      </c>
      <c r="L341" s="102"/>
      <c r="M341" s="102"/>
      <c r="N341" s="102"/>
      <c r="O341" s="102">
        <v>0</v>
      </c>
      <c r="P341" s="102"/>
      <c r="Q341" s="102"/>
      <c r="R341" s="102"/>
    </row>
    <row r="342" spans="1:18" x14ac:dyDescent="0.25">
      <c r="A342" s="80"/>
      <c r="B342" s="17"/>
      <c r="C342" s="22"/>
      <c r="D342" s="22">
        <v>1</v>
      </c>
      <c r="E342" s="108" t="s">
        <v>645</v>
      </c>
      <c r="F342" s="22"/>
      <c r="G342" s="83"/>
      <c r="H342" s="22"/>
      <c r="I342" s="22"/>
      <c r="J342" s="22"/>
      <c r="K342" s="23"/>
      <c r="L342" s="23"/>
      <c r="M342" s="23"/>
      <c r="N342" s="23"/>
      <c r="O342" s="23"/>
      <c r="P342" s="23"/>
      <c r="Q342" s="23"/>
      <c r="R342" s="23"/>
    </row>
    <row r="343" spans="1:18" ht="30" x14ac:dyDescent="0.25">
      <c r="A343" s="80"/>
      <c r="B343" s="17"/>
      <c r="C343" s="9" t="s">
        <v>34</v>
      </c>
      <c r="D343" s="9"/>
      <c r="E343" s="113" t="s">
        <v>341</v>
      </c>
      <c r="F343" s="9"/>
      <c r="G343" s="103"/>
      <c r="H343" s="9"/>
      <c r="I343" s="9"/>
      <c r="J343" s="9" t="s">
        <v>342</v>
      </c>
      <c r="K343" s="102">
        <v>0</v>
      </c>
      <c r="L343" s="102"/>
      <c r="M343" s="102"/>
      <c r="N343" s="102"/>
      <c r="O343" s="102">
        <v>0</v>
      </c>
      <c r="P343" s="102"/>
      <c r="Q343" s="102"/>
      <c r="R343" s="102"/>
    </row>
    <row r="344" spans="1:18" ht="45.75" customHeight="1" x14ac:dyDescent="0.25">
      <c r="A344" s="80"/>
      <c r="B344" s="17"/>
      <c r="C344" s="9" t="s">
        <v>38</v>
      </c>
      <c r="D344" s="9"/>
      <c r="E344" s="113" t="s">
        <v>343</v>
      </c>
      <c r="F344" s="9"/>
      <c r="G344" s="103"/>
      <c r="H344" s="9"/>
      <c r="I344" s="9"/>
      <c r="J344" s="9" t="s">
        <v>344</v>
      </c>
      <c r="K344" s="102">
        <v>0</v>
      </c>
      <c r="L344" s="102"/>
      <c r="M344" s="102"/>
      <c r="N344" s="102"/>
      <c r="O344" s="102">
        <v>0</v>
      </c>
      <c r="P344" s="102"/>
      <c r="Q344" s="102"/>
      <c r="R344" s="102"/>
    </row>
    <row r="345" spans="1:18" ht="15" customHeight="1" x14ac:dyDescent="0.25">
      <c r="A345" s="76" t="s">
        <v>345</v>
      </c>
      <c r="B345" s="76"/>
      <c r="C345" s="76"/>
      <c r="D345" s="76"/>
      <c r="E345" s="76"/>
      <c r="F345" s="76"/>
      <c r="G345" s="227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</row>
    <row r="346" spans="1:18" ht="47.25" x14ac:dyDescent="0.25">
      <c r="A346" s="13" t="s">
        <v>346</v>
      </c>
      <c r="B346" s="14"/>
      <c r="C346" s="14"/>
      <c r="D346" s="14"/>
      <c r="E346" s="32" t="s">
        <v>347</v>
      </c>
      <c r="F346" s="13"/>
      <c r="G346" s="226" t="s">
        <v>646</v>
      </c>
      <c r="H346" s="13"/>
      <c r="I346" s="13"/>
      <c r="J346" s="15"/>
      <c r="K346" s="30">
        <f>K347+K355</f>
        <v>27500</v>
      </c>
      <c r="L346" s="30">
        <f>L347+L355</f>
        <v>13948.08</v>
      </c>
      <c r="M346" s="30">
        <f t="shared" ref="M346:N346" si="28">M347+M355</f>
        <v>0</v>
      </c>
      <c r="N346" s="30">
        <f t="shared" si="28"/>
        <v>0</v>
      </c>
      <c r="O346" s="30">
        <f>O347+O355</f>
        <v>20287.68</v>
      </c>
      <c r="P346" s="30">
        <f>P347+P355</f>
        <v>13948.08</v>
      </c>
      <c r="Q346" s="30">
        <f t="shared" ref="Q346:R346" si="29">Q347+Q355</f>
        <v>0</v>
      </c>
      <c r="R346" s="30">
        <f t="shared" si="29"/>
        <v>0</v>
      </c>
    </row>
    <row r="347" spans="1:18" x14ac:dyDescent="0.25">
      <c r="A347" s="80"/>
      <c r="B347" s="18" t="s">
        <v>22</v>
      </c>
      <c r="C347" s="20"/>
      <c r="D347" s="20"/>
      <c r="E347" s="18" t="s">
        <v>348</v>
      </c>
      <c r="F347" s="18" t="s">
        <v>349</v>
      </c>
      <c r="G347" s="84"/>
      <c r="H347" s="18"/>
      <c r="I347" s="18"/>
      <c r="J347" s="20"/>
      <c r="K347" s="21">
        <f>K348+K349+K350+K351+K352+K353+K354</f>
        <v>21500</v>
      </c>
      <c r="L347" s="21">
        <f t="shared" ref="L347" si="30">SUM(L348:L353)</f>
        <v>13948.08</v>
      </c>
      <c r="M347" s="21">
        <f t="shared" ref="M347:N347" si="31">SUM(M348:M350)</f>
        <v>0</v>
      </c>
      <c r="N347" s="21">
        <f t="shared" si="31"/>
        <v>0</v>
      </c>
      <c r="O347" s="21">
        <f>O348+O349+O350+O351+O352+O353+O354</f>
        <v>17287.68</v>
      </c>
      <c r="P347" s="21">
        <f t="shared" ref="P347" si="32">SUM(P348:P353)</f>
        <v>13948.08</v>
      </c>
      <c r="Q347" s="21">
        <f t="shared" ref="Q347:R347" si="33">SUM(Q348:Q350)</f>
        <v>0</v>
      </c>
      <c r="R347" s="21">
        <f t="shared" si="33"/>
        <v>0</v>
      </c>
    </row>
    <row r="348" spans="1:18" x14ac:dyDescent="0.25">
      <c r="A348" s="80"/>
      <c r="B348" s="17"/>
      <c r="C348" s="9" t="s">
        <v>26</v>
      </c>
      <c r="D348" s="9"/>
      <c r="E348" s="9" t="s">
        <v>350</v>
      </c>
      <c r="F348" s="9"/>
      <c r="G348" s="103"/>
      <c r="H348" s="9"/>
      <c r="I348" s="9"/>
      <c r="J348" s="9" t="s">
        <v>351</v>
      </c>
      <c r="K348" s="137">
        <v>0</v>
      </c>
      <c r="L348" s="137">
        <v>0</v>
      </c>
      <c r="M348" s="102"/>
      <c r="N348" s="102"/>
      <c r="O348" s="137"/>
      <c r="P348" s="137"/>
      <c r="Q348" s="102"/>
      <c r="R348" s="102"/>
    </row>
    <row r="349" spans="1:18" x14ac:dyDescent="0.25">
      <c r="A349" s="80"/>
      <c r="B349" s="17"/>
      <c r="C349" s="9" t="s">
        <v>34</v>
      </c>
      <c r="D349" s="9"/>
      <c r="E349" s="9" t="s">
        <v>352</v>
      </c>
      <c r="F349" s="9"/>
      <c r="G349" s="103"/>
      <c r="H349" s="9"/>
      <c r="I349" s="9"/>
      <c r="J349" s="9" t="s">
        <v>353</v>
      </c>
      <c r="K349" s="102">
        <v>500</v>
      </c>
      <c r="L349" s="102">
        <v>0</v>
      </c>
      <c r="M349" s="102"/>
      <c r="N349" s="102"/>
      <c r="O349" s="102">
        <v>550</v>
      </c>
      <c r="P349" s="102"/>
      <c r="Q349" s="102"/>
      <c r="R349" s="102"/>
    </row>
    <row r="350" spans="1:18" x14ac:dyDescent="0.25">
      <c r="A350" s="80"/>
      <c r="B350" s="17"/>
      <c r="C350" s="9" t="s">
        <v>38</v>
      </c>
      <c r="D350" s="9"/>
      <c r="E350" s="9" t="s">
        <v>354</v>
      </c>
      <c r="F350" s="9"/>
      <c r="G350" s="103"/>
      <c r="H350" s="9"/>
      <c r="I350" s="9"/>
      <c r="J350" s="9" t="s">
        <v>356</v>
      </c>
      <c r="K350" s="102">
        <v>0</v>
      </c>
      <c r="L350" s="102">
        <v>0</v>
      </c>
      <c r="M350" s="102"/>
      <c r="N350" s="102"/>
      <c r="O350" s="102"/>
      <c r="P350" s="102"/>
      <c r="Q350" s="102"/>
      <c r="R350" s="102"/>
    </row>
    <row r="351" spans="1:18" x14ac:dyDescent="0.25">
      <c r="A351" s="80"/>
      <c r="B351" s="17"/>
      <c r="C351" s="9" t="s">
        <v>42</v>
      </c>
      <c r="D351" s="9"/>
      <c r="E351" s="9" t="s">
        <v>357</v>
      </c>
      <c r="F351" s="9"/>
      <c r="G351" s="103"/>
      <c r="H351" s="9"/>
      <c r="I351" s="9"/>
      <c r="J351" s="9" t="s">
        <v>358</v>
      </c>
      <c r="K351" s="102">
        <v>0</v>
      </c>
      <c r="L351" s="102">
        <v>0</v>
      </c>
      <c r="M351" s="102"/>
      <c r="N351" s="102"/>
      <c r="O351" s="102"/>
      <c r="P351" s="102"/>
      <c r="Q351" s="102"/>
      <c r="R351" s="102"/>
    </row>
    <row r="352" spans="1:18" x14ac:dyDescent="0.25">
      <c r="A352" s="80"/>
      <c r="B352" s="17"/>
      <c r="C352" s="9" t="s">
        <v>133</v>
      </c>
      <c r="D352" s="9"/>
      <c r="E352" s="9" t="s">
        <v>359</v>
      </c>
      <c r="F352" s="9"/>
      <c r="G352" s="103"/>
      <c r="H352" s="9"/>
      <c r="I352" s="9"/>
      <c r="J352" s="9" t="s">
        <v>360</v>
      </c>
      <c r="K352" s="102">
        <v>0</v>
      </c>
      <c r="L352" s="102">
        <v>0</v>
      </c>
      <c r="M352" s="102"/>
      <c r="N352" s="102"/>
      <c r="O352" s="102"/>
      <c r="P352" s="102"/>
      <c r="Q352" s="102"/>
      <c r="R352" s="102"/>
    </row>
    <row r="353" spans="1:18" x14ac:dyDescent="0.25">
      <c r="A353" s="80"/>
      <c r="B353" s="17"/>
      <c r="C353" s="9" t="s">
        <v>136</v>
      </c>
      <c r="D353" s="9"/>
      <c r="E353" s="9" t="s">
        <v>361</v>
      </c>
      <c r="F353" s="9"/>
      <c r="G353" s="103"/>
      <c r="H353" s="9"/>
      <c r="I353" s="9"/>
      <c r="J353" s="9" t="s">
        <v>362</v>
      </c>
      <c r="K353" s="102">
        <v>21000</v>
      </c>
      <c r="L353" s="102">
        <v>13948.08</v>
      </c>
      <c r="M353" s="102"/>
      <c r="N353" s="102"/>
      <c r="O353" s="102">
        <v>16737.68</v>
      </c>
      <c r="P353" s="102">
        <v>13948.08</v>
      </c>
      <c r="Q353" s="102"/>
      <c r="R353" s="102"/>
    </row>
    <row r="354" spans="1:18" x14ac:dyDescent="0.25">
      <c r="A354" s="80"/>
      <c r="B354" s="17"/>
      <c r="C354" s="9" t="s">
        <v>139</v>
      </c>
      <c r="D354" s="9"/>
      <c r="E354" s="138" t="s">
        <v>363</v>
      </c>
      <c r="F354" s="9"/>
      <c r="G354" s="103"/>
      <c r="H354" s="9"/>
      <c r="I354" s="9"/>
      <c r="J354" s="9"/>
      <c r="K354" s="102"/>
      <c r="L354" s="102"/>
      <c r="M354" s="102"/>
      <c r="N354" s="102"/>
      <c r="O354" s="102"/>
      <c r="P354" s="102"/>
      <c r="Q354" s="102"/>
      <c r="R354" s="102"/>
    </row>
    <row r="355" spans="1:18" x14ac:dyDescent="0.25">
      <c r="A355" s="80"/>
      <c r="B355" s="18" t="s">
        <v>46</v>
      </c>
      <c r="C355" s="20"/>
      <c r="D355" s="20"/>
      <c r="E355" s="18" t="s">
        <v>364</v>
      </c>
      <c r="F355" s="18"/>
      <c r="G355" s="84"/>
      <c r="H355" s="18"/>
      <c r="I355" s="18"/>
      <c r="J355" s="20"/>
      <c r="K355" s="21">
        <f>K356+K357+K361</f>
        <v>6000</v>
      </c>
      <c r="L355" s="21">
        <f>SUM(L356:L361)</f>
        <v>0</v>
      </c>
      <c r="M355" s="21">
        <f>SUM(M356:M383)</f>
        <v>0</v>
      </c>
      <c r="N355" s="21">
        <f>SUM(N356:N383)</f>
        <v>0</v>
      </c>
      <c r="O355" s="21">
        <f>O356+O357+O361</f>
        <v>3000</v>
      </c>
      <c r="P355" s="21">
        <f>SUM(P356:P361)</f>
        <v>0</v>
      </c>
      <c r="Q355" s="21">
        <f>SUM(Q356:Q383)</f>
        <v>0</v>
      </c>
      <c r="R355" s="21">
        <f>SUM(R356:R383)</f>
        <v>0</v>
      </c>
    </row>
    <row r="356" spans="1:18" ht="30" x14ac:dyDescent="0.25">
      <c r="A356" s="80"/>
      <c r="B356" s="17"/>
      <c r="C356" s="9" t="s">
        <v>26</v>
      </c>
      <c r="D356" s="9"/>
      <c r="E356" s="9" t="s">
        <v>365</v>
      </c>
      <c r="F356" s="9"/>
      <c r="G356" s="103"/>
      <c r="H356" s="9"/>
      <c r="I356" s="9"/>
      <c r="J356" s="9" t="s">
        <v>366</v>
      </c>
      <c r="K356" s="102">
        <v>0</v>
      </c>
      <c r="L356" s="102">
        <v>0</v>
      </c>
      <c r="M356" s="102"/>
      <c r="N356" s="102"/>
      <c r="O356" s="102"/>
      <c r="P356" s="102"/>
      <c r="Q356" s="102"/>
      <c r="R356" s="102"/>
    </row>
    <row r="357" spans="1:18" ht="31.5" customHeight="1" x14ac:dyDescent="0.25">
      <c r="A357" s="80"/>
      <c r="B357" s="17"/>
      <c r="C357" s="9" t="s">
        <v>34</v>
      </c>
      <c r="D357" s="9"/>
      <c r="E357" s="9" t="s">
        <v>367</v>
      </c>
      <c r="F357" s="9"/>
      <c r="G357" s="103"/>
      <c r="H357" s="9"/>
      <c r="I357" s="9"/>
      <c r="J357" s="9" t="s">
        <v>368</v>
      </c>
      <c r="K357" s="102">
        <v>6000</v>
      </c>
      <c r="L357" s="102">
        <v>0</v>
      </c>
      <c r="M357" s="102"/>
      <c r="N357" s="102"/>
      <c r="O357" s="102">
        <f>SUM(O358:O360)</f>
        <v>3000</v>
      </c>
      <c r="P357" s="102"/>
      <c r="Q357" s="102"/>
      <c r="R357" s="102"/>
    </row>
    <row r="358" spans="1:18" x14ac:dyDescent="0.25">
      <c r="A358" s="80"/>
      <c r="B358" s="17"/>
      <c r="C358" s="22"/>
      <c r="D358" s="22">
        <v>1</v>
      </c>
      <c r="E358" s="108" t="s">
        <v>647</v>
      </c>
      <c r="F358" s="22"/>
      <c r="G358" s="83"/>
      <c r="H358" s="22"/>
      <c r="I358" s="22"/>
      <c r="J358" s="22"/>
      <c r="K358" s="23"/>
      <c r="L358" s="23"/>
      <c r="M358" s="23"/>
      <c r="N358" s="23"/>
      <c r="O358" s="23">
        <v>0</v>
      </c>
      <c r="P358" s="23"/>
      <c r="Q358" s="23"/>
      <c r="R358" s="23"/>
    </row>
    <row r="359" spans="1:18" x14ac:dyDescent="0.25">
      <c r="A359" s="17"/>
      <c r="B359" s="17"/>
      <c r="C359" s="22"/>
      <c r="D359" s="22">
        <v>2</v>
      </c>
      <c r="E359" s="108" t="s">
        <v>648</v>
      </c>
      <c r="F359" s="22"/>
      <c r="G359" s="83"/>
      <c r="H359" s="22"/>
      <c r="I359" s="22"/>
      <c r="J359" s="22"/>
      <c r="K359" s="23"/>
      <c r="L359" s="23"/>
      <c r="M359" s="23"/>
      <c r="N359" s="23"/>
      <c r="O359" s="23">
        <v>3000</v>
      </c>
      <c r="P359" s="23"/>
      <c r="Q359" s="23"/>
      <c r="R359" s="23"/>
    </row>
    <row r="360" spans="1:18" x14ac:dyDescent="0.25">
      <c r="A360" s="80"/>
      <c r="B360" s="17"/>
      <c r="C360" s="22"/>
      <c r="D360" s="22">
        <v>3</v>
      </c>
      <c r="E360" s="108" t="s">
        <v>649</v>
      </c>
      <c r="F360" s="22"/>
      <c r="G360" s="83"/>
      <c r="H360" s="22"/>
      <c r="I360" s="22"/>
      <c r="J360" s="22"/>
      <c r="K360" s="23"/>
      <c r="L360" s="23"/>
      <c r="M360" s="23"/>
      <c r="N360" s="23"/>
      <c r="O360" s="23">
        <v>0</v>
      </c>
      <c r="P360" s="23"/>
      <c r="Q360" s="23"/>
      <c r="R360" s="23"/>
    </row>
    <row r="361" spans="1:18" x14ac:dyDescent="0.25">
      <c r="A361" s="80"/>
      <c r="B361" s="17"/>
      <c r="C361" s="9" t="s">
        <v>38</v>
      </c>
      <c r="D361" s="9"/>
      <c r="E361" s="9" t="s">
        <v>369</v>
      </c>
      <c r="F361" s="9"/>
      <c r="G361" s="103"/>
      <c r="H361" s="9"/>
      <c r="I361" s="9"/>
      <c r="J361" s="9" t="s">
        <v>370</v>
      </c>
      <c r="K361" s="102">
        <v>0</v>
      </c>
      <c r="L361" s="102">
        <v>0</v>
      </c>
      <c r="M361" s="102"/>
      <c r="N361" s="102"/>
      <c r="O361" s="102">
        <v>0</v>
      </c>
      <c r="P361" s="102"/>
      <c r="Q361" s="102"/>
      <c r="R361" s="102"/>
    </row>
    <row r="362" spans="1:18" x14ac:dyDescent="0.25">
      <c r="A362" s="17"/>
      <c r="B362" s="17"/>
      <c r="C362" s="17"/>
      <c r="D362" s="17"/>
      <c r="E362" s="17"/>
      <c r="F362" s="17"/>
      <c r="G362" s="83"/>
      <c r="H362" s="17"/>
      <c r="I362" s="17"/>
      <c r="J362" s="17"/>
      <c r="K362" s="37"/>
      <c r="L362" s="37"/>
      <c r="M362" s="37"/>
      <c r="N362" s="37"/>
      <c r="O362" s="37"/>
      <c r="P362" s="37"/>
      <c r="Q362" s="37"/>
      <c r="R362" s="37"/>
    </row>
    <row r="363" spans="1:18" ht="15" customHeight="1" x14ac:dyDescent="0.25">
      <c r="A363" s="294" t="s">
        <v>371</v>
      </c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1"/>
      <c r="R363" s="1"/>
    </row>
    <row r="364" spans="1:18" x14ac:dyDescent="0.25">
      <c r="A364" s="80" t="s">
        <v>372</v>
      </c>
      <c r="B364" s="38" t="s">
        <v>373</v>
      </c>
      <c r="C364" s="39"/>
      <c r="D364" s="39"/>
      <c r="E364" s="39" t="s">
        <v>374</v>
      </c>
      <c r="F364" s="39"/>
      <c r="G364" s="231"/>
      <c r="H364" s="39"/>
      <c r="I364" s="39"/>
      <c r="J364" s="39" t="s">
        <v>375</v>
      </c>
      <c r="K364" s="41">
        <v>16300</v>
      </c>
      <c r="L364" s="40"/>
      <c r="M364" s="40"/>
      <c r="N364" s="40"/>
      <c r="O364" s="41">
        <f>SUM(O365:O373)</f>
        <v>17000</v>
      </c>
      <c r="P364" s="40"/>
      <c r="Q364" s="40"/>
      <c r="R364" s="40"/>
    </row>
    <row r="365" spans="1:18" x14ac:dyDescent="0.25">
      <c r="A365" s="80"/>
      <c r="B365" s="44"/>
      <c r="C365" s="22"/>
      <c r="D365" s="22"/>
      <c r="E365" s="107" t="s">
        <v>722</v>
      </c>
      <c r="F365" s="22"/>
      <c r="G365" s="83"/>
      <c r="H365" s="22"/>
      <c r="I365" s="22"/>
      <c r="J365" s="22"/>
      <c r="K365" s="46"/>
      <c r="L365" s="31"/>
      <c r="M365" s="31"/>
      <c r="N365" s="31"/>
      <c r="O365" s="29">
        <v>5000</v>
      </c>
      <c r="P365" s="31"/>
      <c r="Q365" s="31"/>
      <c r="R365" s="31"/>
    </row>
    <row r="366" spans="1:18" x14ac:dyDescent="0.25">
      <c r="A366" s="80"/>
      <c r="B366" s="44"/>
      <c r="C366" s="22"/>
      <c r="D366" s="22"/>
      <c r="E366" s="107" t="s">
        <v>723</v>
      </c>
      <c r="F366" s="22"/>
      <c r="G366" s="83"/>
      <c r="H366" s="22"/>
      <c r="I366" s="22"/>
      <c r="J366" s="22"/>
      <c r="K366" s="46"/>
      <c r="L366" s="31"/>
      <c r="M366" s="31"/>
      <c r="N366" s="31"/>
      <c r="O366" s="29">
        <v>2000</v>
      </c>
      <c r="P366" s="31"/>
      <c r="Q366" s="31"/>
      <c r="R366" s="31"/>
    </row>
    <row r="367" spans="1:18" x14ac:dyDescent="0.25">
      <c r="A367" s="80"/>
      <c r="B367" s="44"/>
      <c r="C367" s="22"/>
      <c r="D367" s="22"/>
      <c r="E367" s="107" t="s">
        <v>724</v>
      </c>
      <c r="F367" s="22"/>
      <c r="G367" s="83"/>
      <c r="H367" s="22"/>
      <c r="I367" s="22"/>
      <c r="J367" s="22"/>
      <c r="K367" s="46"/>
      <c r="L367" s="31"/>
      <c r="M367" s="31"/>
      <c r="N367" s="31"/>
      <c r="O367" s="29">
        <v>1000</v>
      </c>
      <c r="P367" s="31"/>
      <c r="Q367" s="31"/>
      <c r="R367" s="31"/>
    </row>
    <row r="368" spans="1:18" x14ac:dyDescent="0.25">
      <c r="A368" s="80"/>
      <c r="B368" s="44"/>
      <c r="C368" s="22"/>
      <c r="D368" s="22"/>
      <c r="E368" s="107" t="s">
        <v>725</v>
      </c>
      <c r="F368" s="22"/>
      <c r="G368" s="83"/>
      <c r="H368" s="22"/>
      <c r="I368" s="22"/>
      <c r="J368" s="22"/>
      <c r="K368" s="46"/>
      <c r="L368" s="31"/>
      <c r="M368" s="31"/>
      <c r="N368" s="31"/>
      <c r="O368" s="29">
        <v>2000</v>
      </c>
      <c r="P368" s="31"/>
      <c r="Q368" s="31"/>
      <c r="R368" s="31"/>
    </row>
    <row r="369" spans="1:18" x14ac:dyDescent="0.25">
      <c r="A369" s="80"/>
      <c r="B369" s="44"/>
      <c r="C369" s="22"/>
      <c r="D369" s="22"/>
      <c r="E369" s="107" t="s">
        <v>726</v>
      </c>
      <c r="F369" s="22"/>
      <c r="G369" s="83"/>
      <c r="H369" s="22"/>
      <c r="I369" s="22"/>
      <c r="J369" s="22"/>
      <c r="K369" s="46"/>
      <c r="L369" s="31"/>
      <c r="M369" s="31"/>
      <c r="N369" s="31"/>
      <c r="O369" s="29">
        <v>3000</v>
      </c>
      <c r="P369" s="31"/>
      <c r="Q369" s="31"/>
      <c r="R369" s="31"/>
    </row>
    <row r="370" spans="1:18" x14ac:dyDescent="0.25">
      <c r="A370" s="80"/>
      <c r="B370" s="44"/>
      <c r="C370" s="22"/>
      <c r="D370" s="22"/>
      <c r="E370" t="s">
        <v>727</v>
      </c>
      <c r="F370" s="22"/>
      <c r="G370" s="83"/>
      <c r="H370" s="22"/>
      <c r="I370" s="22"/>
      <c r="J370" s="22"/>
      <c r="K370" s="46"/>
      <c r="L370" s="31"/>
      <c r="M370" s="31"/>
      <c r="N370" s="31"/>
      <c r="O370" s="29">
        <v>0</v>
      </c>
      <c r="P370" s="31"/>
      <c r="Q370" s="31"/>
      <c r="R370" s="31"/>
    </row>
    <row r="371" spans="1:18" x14ac:dyDescent="0.25">
      <c r="A371" s="80"/>
      <c r="B371" s="44"/>
      <c r="C371" s="22"/>
      <c r="D371" s="22"/>
      <c r="E371" t="s">
        <v>728</v>
      </c>
      <c r="F371" s="22"/>
      <c r="G371" s="83"/>
      <c r="H371" s="22"/>
      <c r="I371" s="22"/>
      <c r="J371" s="22"/>
      <c r="K371" s="46"/>
      <c r="L371" s="31"/>
      <c r="M371" s="31"/>
      <c r="N371" s="31"/>
      <c r="O371" s="29">
        <v>2900</v>
      </c>
      <c r="P371" s="31"/>
      <c r="Q371" s="31"/>
      <c r="R371" s="31"/>
    </row>
    <row r="372" spans="1:18" x14ac:dyDescent="0.25">
      <c r="A372" s="80"/>
      <c r="B372" s="44"/>
      <c r="C372" s="22"/>
      <c r="D372" s="22"/>
      <c r="E372" t="s">
        <v>729</v>
      </c>
      <c r="F372" s="22"/>
      <c r="G372" s="83"/>
      <c r="H372" s="22"/>
      <c r="I372" s="22"/>
      <c r="J372" s="22"/>
      <c r="K372" s="46"/>
      <c r="L372" s="31"/>
      <c r="M372" s="31"/>
      <c r="N372" s="31"/>
      <c r="O372" s="29">
        <v>100</v>
      </c>
      <c r="P372" s="31"/>
      <c r="Q372" s="31"/>
      <c r="R372" s="31"/>
    </row>
    <row r="373" spans="1:18" x14ac:dyDescent="0.25">
      <c r="A373" s="80"/>
      <c r="B373" s="44"/>
      <c r="C373" s="22"/>
      <c r="D373" s="22"/>
      <c r="E373" t="s">
        <v>730</v>
      </c>
      <c r="F373" s="22"/>
      <c r="G373" s="83"/>
      <c r="H373" s="22"/>
      <c r="I373" s="22"/>
      <c r="J373" s="22"/>
      <c r="K373" s="46"/>
      <c r="L373" s="31"/>
      <c r="M373" s="31"/>
      <c r="N373" s="31"/>
      <c r="O373" s="29">
        <v>1000</v>
      </c>
      <c r="P373" s="31"/>
      <c r="Q373" s="31"/>
      <c r="R373" s="31"/>
    </row>
    <row r="374" spans="1:18" ht="13.5" customHeight="1" x14ac:dyDescent="0.25">
      <c r="A374" s="81"/>
      <c r="B374" s="43" t="s">
        <v>376</v>
      </c>
      <c r="C374" s="39"/>
      <c r="D374" s="39"/>
      <c r="E374" s="39" t="s">
        <v>377</v>
      </c>
      <c r="F374" s="39"/>
      <c r="G374" s="231"/>
      <c r="H374" s="39"/>
      <c r="I374" s="39"/>
      <c r="J374" s="39" t="s">
        <v>378</v>
      </c>
      <c r="K374" s="41">
        <v>13765</v>
      </c>
      <c r="L374" s="40"/>
      <c r="M374" s="40"/>
      <c r="N374" s="40"/>
      <c r="O374" s="41">
        <f>SUM(O376:O378)</f>
        <v>12506</v>
      </c>
      <c r="P374" s="40"/>
      <c r="Q374" s="40"/>
      <c r="R374" s="40"/>
    </row>
    <row r="375" spans="1:18" x14ac:dyDescent="0.25">
      <c r="A375" s="80"/>
      <c r="B375" s="44"/>
      <c r="C375" s="22"/>
      <c r="D375" s="22"/>
      <c r="E375" s="107" t="s">
        <v>731</v>
      </c>
      <c r="F375" s="22"/>
      <c r="G375" s="83"/>
      <c r="H375" s="22"/>
      <c r="I375" s="22"/>
      <c r="J375" s="22"/>
      <c r="K375" s="46"/>
      <c r="L375" s="31"/>
      <c r="M375" s="31"/>
      <c r="N375" s="31"/>
      <c r="O375" s="29">
        <v>50</v>
      </c>
      <c r="P375" s="31"/>
      <c r="Q375" s="31"/>
      <c r="R375" s="31"/>
    </row>
    <row r="376" spans="1:18" x14ac:dyDescent="0.25">
      <c r="A376" s="80"/>
      <c r="B376" s="44"/>
      <c r="C376" s="22"/>
      <c r="D376" s="22"/>
      <c r="E376" s="107" t="s">
        <v>732</v>
      </c>
      <c r="F376" s="22"/>
      <c r="G376" s="83"/>
      <c r="H376" s="22"/>
      <c r="I376" s="22"/>
      <c r="J376" s="22"/>
      <c r="K376" s="46"/>
      <c r="L376" s="31"/>
      <c r="M376" s="31"/>
      <c r="N376" s="31"/>
      <c r="O376" s="29">
        <v>8712</v>
      </c>
      <c r="P376" s="31"/>
      <c r="Q376" s="31"/>
      <c r="R376" s="31"/>
    </row>
    <row r="377" spans="1:18" x14ac:dyDescent="0.25">
      <c r="A377" s="80"/>
      <c r="B377" s="44"/>
      <c r="C377" s="22"/>
      <c r="D377" s="22"/>
      <c r="E377" s="107" t="s">
        <v>733</v>
      </c>
      <c r="F377" s="22"/>
      <c r="G377" s="83"/>
      <c r="H377" s="22"/>
      <c r="I377" s="22"/>
      <c r="J377" s="22"/>
      <c r="K377" s="46"/>
      <c r="L377" s="31"/>
      <c r="M377" s="31"/>
      <c r="N377" s="31"/>
      <c r="O377" s="29">
        <v>650</v>
      </c>
      <c r="P377" s="31"/>
      <c r="Q377" s="31"/>
      <c r="R377" s="31"/>
    </row>
    <row r="378" spans="1:18" x14ac:dyDescent="0.25">
      <c r="A378" s="80"/>
      <c r="B378" s="44"/>
      <c r="C378" s="22"/>
      <c r="D378" s="22"/>
      <c r="E378" s="107" t="s">
        <v>734</v>
      </c>
      <c r="F378" s="22"/>
      <c r="G378" s="83"/>
      <c r="H378" s="22"/>
      <c r="I378" s="22"/>
      <c r="J378" s="22"/>
      <c r="K378" s="46"/>
      <c r="L378" s="31"/>
      <c r="M378" s="31"/>
      <c r="N378" s="31"/>
      <c r="O378" s="29">
        <v>3144</v>
      </c>
      <c r="P378" s="31"/>
      <c r="Q378" s="31"/>
      <c r="R378" s="31"/>
    </row>
    <row r="379" spans="1:18" x14ac:dyDescent="0.25">
      <c r="A379" s="81"/>
      <c r="B379" s="43" t="s">
        <v>379</v>
      </c>
      <c r="C379" s="39"/>
      <c r="D379" s="39"/>
      <c r="E379" s="39" t="s">
        <v>380</v>
      </c>
      <c r="F379" s="39"/>
      <c r="G379" s="231"/>
      <c r="H379" s="39"/>
      <c r="I379" s="39"/>
      <c r="J379" s="39"/>
      <c r="K379" s="41">
        <f>SUM(K380:K386)</f>
        <v>43410</v>
      </c>
      <c r="L379" s="41"/>
      <c r="M379" s="40"/>
      <c r="N379" s="40"/>
      <c r="O379" s="41">
        <f>SUM(O380:O386)</f>
        <v>47410</v>
      </c>
      <c r="P379" s="41"/>
      <c r="Q379" s="40"/>
      <c r="R379" s="40"/>
    </row>
    <row r="380" spans="1:18" x14ac:dyDescent="0.25">
      <c r="A380" s="81"/>
      <c r="B380" s="42"/>
      <c r="C380" s="22"/>
      <c r="D380" s="22"/>
      <c r="E380" s="273" t="s">
        <v>381</v>
      </c>
      <c r="F380" s="22"/>
      <c r="G380" s="83"/>
      <c r="H380" s="22"/>
      <c r="I380" s="22"/>
      <c r="J380" s="22" t="s">
        <v>382</v>
      </c>
      <c r="K380" s="29">
        <v>500</v>
      </c>
      <c r="L380" s="31"/>
      <c r="M380" s="31"/>
      <c r="N380" s="31"/>
      <c r="O380" s="29">
        <v>500</v>
      </c>
      <c r="P380" s="31"/>
      <c r="Q380" s="31"/>
      <c r="R380" s="31"/>
    </row>
    <row r="381" spans="1:18" x14ac:dyDescent="0.25">
      <c r="A381" s="81"/>
      <c r="B381" s="42"/>
      <c r="C381" s="22"/>
      <c r="D381" s="22"/>
      <c r="E381" s="94" t="s">
        <v>383</v>
      </c>
      <c r="F381" s="22"/>
      <c r="G381" s="83"/>
      <c r="H381" s="22"/>
      <c r="I381" s="22"/>
      <c r="J381" s="22" t="s">
        <v>384</v>
      </c>
      <c r="K381" s="29">
        <v>1100</v>
      </c>
      <c r="L381" s="31"/>
      <c r="M381" s="31"/>
      <c r="N381" s="31"/>
      <c r="O381" s="29">
        <v>1100</v>
      </c>
      <c r="P381" s="31"/>
      <c r="Q381" s="31"/>
      <c r="R381" s="31"/>
    </row>
    <row r="382" spans="1:18" x14ac:dyDescent="0.25">
      <c r="A382" s="81"/>
      <c r="B382" s="42"/>
      <c r="C382" s="22"/>
      <c r="D382" s="22"/>
      <c r="E382" s="273" t="s">
        <v>385</v>
      </c>
      <c r="F382" s="22"/>
      <c r="G382" s="83"/>
      <c r="H382" s="22"/>
      <c r="I382" s="22"/>
      <c r="J382" s="22" t="s">
        <v>386</v>
      </c>
      <c r="K382" s="29">
        <v>350</v>
      </c>
      <c r="L382" s="31"/>
      <c r="M382" s="31"/>
      <c r="N382" s="31"/>
      <c r="O382" s="29">
        <v>350</v>
      </c>
      <c r="P382" s="31"/>
      <c r="Q382" s="31"/>
      <c r="R382" s="31"/>
    </row>
    <row r="383" spans="1:18" x14ac:dyDescent="0.25">
      <c r="A383" s="81"/>
      <c r="B383" s="42"/>
      <c r="C383" s="22"/>
      <c r="D383" s="22"/>
      <c r="E383" s="273" t="s">
        <v>387</v>
      </c>
      <c r="F383" s="22"/>
      <c r="G383" s="83"/>
      <c r="H383" s="22"/>
      <c r="I383" s="22"/>
      <c r="J383" s="22" t="s">
        <v>388</v>
      </c>
      <c r="K383" s="29">
        <v>41000</v>
      </c>
      <c r="L383" s="31"/>
      <c r="M383" s="23"/>
      <c r="N383" s="31"/>
      <c r="O383" s="29">
        <v>45000</v>
      </c>
      <c r="P383" s="31"/>
      <c r="Q383" s="23"/>
      <c r="R383" s="31"/>
    </row>
    <row r="384" spans="1:18" x14ac:dyDescent="0.25">
      <c r="A384" s="81"/>
      <c r="B384" s="42"/>
      <c r="C384" s="22"/>
      <c r="D384" s="22"/>
      <c r="E384" s="273" t="s">
        <v>389</v>
      </c>
      <c r="F384" s="22"/>
      <c r="G384" s="83"/>
      <c r="H384" s="22"/>
      <c r="I384" s="22"/>
      <c r="J384" s="22" t="s">
        <v>390</v>
      </c>
      <c r="K384" s="29">
        <v>300</v>
      </c>
      <c r="L384" s="31"/>
      <c r="M384" s="31"/>
      <c r="N384" s="31"/>
      <c r="O384" s="29">
        <v>300</v>
      </c>
      <c r="P384" s="31"/>
      <c r="Q384" s="31"/>
      <c r="R384" s="31"/>
    </row>
    <row r="385" spans="1:18" x14ac:dyDescent="0.25">
      <c r="A385" s="81"/>
      <c r="B385" s="42"/>
      <c r="C385" s="22"/>
      <c r="D385" s="22"/>
      <c r="E385" s="273" t="s">
        <v>391</v>
      </c>
      <c r="F385" s="22"/>
      <c r="G385" s="83"/>
      <c r="H385" s="22"/>
      <c r="I385" s="22"/>
      <c r="J385" s="22" t="s">
        <v>392</v>
      </c>
      <c r="K385" s="29">
        <v>160</v>
      </c>
      <c r="L385" s="31"/>
      <c r="M385" s="31"/>
      <c r="N385" s="31"/>
      <c r="O385" s="29">
        <v>160</v>
      </c>
      <c r="P385" s="31"/>
      <c r="Q385" s="31"/>
      <c r="R385" s="31"/>
    </row>
    <row r="386" spans="1:18" x14ac:dyDescent="0.25">
      <c r="A386" s="81"/>
      <c r="B386" s="28"/>
      <c r="C386" s="22"/>
      <c r="D386" s="22"/>
      <c r="E386" s="273" t="s">
        <v>393</v>
      </c>
      <c r="F386" s="22"/>
      <c r="G386" s="83"/>
      <c r="H386" s="22"/>
      <c r="I386" s="22"/>
      <c r="J386" s="22" t="s">
        <v>392</v>
      </c>
      <c r="K386" s="29"/>
      <c r="L386" s="23"/>
      <c r="M386" s="23"/>
      <c r="N386" s="23"/>
      <c r="O386" s="29">
        <v>0</v>
      </c>
      <c r="P386" s="23"/>
      <c r="Q386" s="23"/>
      <c r="R386" s="23"/>
    </row>
    <row r="387" spans="1:18" x14ac:dyDescent="0.25">
      <c r="A387" s="81"/>
      <c r="B387" s="43" t="s">
        <v>394</v>
      </c>
      <c r="C387" s="39"/>
      <c r="D387" s="39"/>
      <c r="E387" s="39" t="s">
        <v>395</v>
      </c>
      <c r="F387" s="39"/>
      <c r="G387" s="231"/>
      <c r="H387" s="39"/>
      <c r="I387" s="39"/>
      <c r="J387" s="39" t="s">
        <v>394</v>
      </c>
      <c r="K387" s="41">
        <v>9500</v>
      </c>
      <c r="L387" s="45"/>
      <c r="M387" s="23"/>
      <c r="N387" s="23"/>
      <c r="O387" s="41">
        <f>SUM(O388:O392)</f>
        <v>7000</v>
      </c>
      <c r="P387" s="45"/>
      <c r="Q387" s="23"/>
      <c r="R387" s="23"/>
    </row>
    <row r="388" spans="1:18" x14ac:dyDescent="0.25">
      <c r="A388" s="81"/>
      <c r="B388" s="42"/>
      <c r="C388" s="22"/>
      <c r="D388" s="22"/>
      <c r="E388" s="106" t="s">
        <v>735</v>
      </c>
      <c r="F388" s="22"/>
      <c r="G388" s="83"/>
      <c r="H388" s="22"/>
      <c r="I388" s="22"/>
      <c r="J388" s="22"/>
      <c r="K388" s="29"/>
      <c r="L388" s="31"/>
      <c r="M388" s="31"/>
      <c r="N388" s="31"/>
      <c r="O388" s="29">
        <v>4000</v>
      </c>
      <c r="P388" s="31"/>
      <c r="Q388" s="31"/>
      <c r="R388" s="31"/>
    </row>
    <row r="389" spans="1:18" x14ac:dyDescent="0.25">
      <c r="A389" s="81"/>
      <c r="B389" s="42"/>
      <c r="C389" s="22"/>
      <c r="D389" s="22"/>
      <c r="E389" s="106" t="s">
        <v>736</v>
      </c>
      <c r="F389" s="22"/>
      <c r="G389" s="83"/>
      <c r="H389" s="22"/>
      <c r="I389" s="22"/>
      <c r="J389" s="22"/>
      <c r="K389" s="29"/>
      <c r="L389" s="31"/>
      <c r="M389" s="31"/>
      <c r="N389" s="31"/>
      <c r="O389" s="29">
        <v>500</v>
      </c>
      <c r="P389" s="31"/>
      <c r="Q389" s="31"/>
      <c r="R389" s="31"/>
    </row>
    <row r="390" spans="1:18" x14ac:dyDescent="0.25">
      <c r="A390" s="81"/>
      <c r="B390" s="42"/>
      <c r="C390" s="22"/>
      <c r="D390" s="22"/>
      <c r="E390" s="106" t="s">
        <v>737</v>
      </c>
      <c r="F390" s="22"/>
      <c r="G390" s="83"/>
      <c r="H390" s="22"/>
      <c r="I390" s="22"/>
      <c r="J390" s="22"/>
      <c r="K390" s="29"/>
      <c r="L390" s="31"/>
      <c r="M390" s="31"/>
      <c r="N390" s="31"/>
      <c r="O390" s="29">
        <v>2500</v>
      </c>
      <c r="P390" s="31"/>
      <c r="Q390" s="31"/>
      <c r="R390" s="31"/>
    </row>
    <row r="391" spans="1:18" x14ac:dyDescent="0.25">
      <c r="A391" s="81"/>
      <c r="B391" s="42"/>
      <c r="C391" s="22"/>
      <c r="D391" s="22"/>
      <c r="E391" s="106" t="s">
        <v>738</v>
      </c>
      <c r="F391" s="22"/>
      <c r="G391" s="83"/>
      <c r="H391" s="22"/>
      <c r="I391" s="22"/>
      <c r="J391" s="22"/>
      <c r="K391" s="29"/>
      <c r="L391" s="31"/>
      <c r="M391" s="31"/>
      <c r="N391" s="31"/>
      <c r="O391" s="29">
        <f>-O392</f>
        <v>-3000</v>
      </c>
      <c r="P391" s="31"/>
      <c r="Q391" s="31"/>
      <c r="R391" s="31"/>
    </row>
    <row r="392" spans="1:18" x14ac:dyDescent="0.25">
      <c r="A392" s="81"/>
      <c r="B392" s="42"/>
      <c r="C392" s="22"/>
      <c r="D392" s="22"/>
      <c r="E392" s="106" t="s">
        <v>739</v>
      </c>
      <c r="F392" s="22"/>
      <c r="G392" s="83"/>
      <c r="H392" s="22"/>
      <c r="I392" s="22"/>
      <c r="J392" s="22"/>
      <c r="K392" s="29"/>
      <c r="L392" s="31"/>
      <c r="M392" s="31"/>
      <c r="N392" s="31"/>
      <c r="O392" s="29">
        <v>3000</v>
      </c>
      <c r="P392" s="31"/>
      <c r="Q392" s="31"/>
      <c r="R392" s="31"/>
    </row>
    <row r="393" spans="1:18" x14ac:dyDescent="0.25">
      <c r="A393" s="81"/>
      <c r="B393" s="43" t="s">
        <v>396</v>
      </c>
      <c r="C393" s="39"/>
      <c r="D393" s="39"/>
      <c r="E393" s="39" t="s">
        <v>397</v>
      </c>
      <c r="F393" s="39"/>
      <c r="G393" s="231"/>
      <c r="H393" s="39"/>
      <c r="I393" s="39"/>
      <c r="J393" s="39" t="s">
        <v>398</v>
      </c>
      <c r="K393" s="41">
        <v>2400</v>
      </c>
      <c r="L393" s="45"/>
      <c r="M393" s="23"/>
      <c r="N393" s="23"/>
      <c r="O393" s="41">
        <f>SUM(O394:O396)</f>
        <v>3150</v>
      </c>
      <c r="P393" s="45"/>
      <c r="Q393" s="23"/>
      <c r="R393" s="23"/>
    </row>
    <row r="394" spans="1:18" x14ac:dyDescent="0.25">
      <c r="A394" s="81"/>
      <c r="B394" s="42"/>
      <c r="C394" s="22"/>
      <c r="D394" s="22"/>
      <c r="E394" s="106" t="s">
        <v>503</v>
      </c>
      <c r="F394" s="22"/>
      <c r="G394" s="83"/>
      <c r="H394" s="22"/>
      <c r="I394" s="22"/>
      <c r="J394" s="22"/>
      <c r="K394" s="29"/>
      <c r="L394" s="31"/>
      <c r="M394" s="31"/>
      <c r="N394" s="31"/>
      <c r="O394" s="29">
        <v>400</v>
      </c>
      <c r="P394" s="31"/>
      <c r="Q394" s="31"/>
      <c r="R394" s="31"/>
    </row>
    <row r="395" spans="1:18" x14ac:dyDescent="0.25">
      <c r="A395" s="81"/>
      <c r="B395" s="42"/>
      <c r="C395" s="22"/>
      <c r="D395" s="22"/>
      <c r="E395" s="106" t="s">
        <v>740</v>
      </c>
      <c r="F395" s="22"/>
      <c r="G395" s="83"/>
      <c r="H395" s="22"/>
      <c r="I395" s="22"/>
      <c r="J395" s="22"/>
      <c r="K395" s="29"/>
      <c r="L395" s="31"/>
      <c r="M395" s="31"/>
      <c r="N395" s="31"/>
      <c r="O395" s="29">
        <v>2600</v>
      </c>
      <c r="P395" s="31"/>
      <c r="Q395" s="31"/>
      <c r="R395" s="31"/>
    </row>
    <row r="396" spans="1:18" x14ac:dyDescent="0.25">
      <c r="A396" s="81"/>
      <c r="B396" s="42"/>
      <c r="C396" s="22"/>
      <c r="D396" s="22"/>
      <c r="E396" s="106" t="s">
        <v>741</v>
      </c>
      <c r="F396" s="22"/>
      <c r="G396" s="83"/>
      <c r="H396" s="22"/>
      <c r="I396" s="22"/>
      <c r="J396" s="22"/>
      <c r="K396" s="29"/>
      <c r="L396" s="31"/>
      <c r="M396" s="31"/>
      <c r="N396" s="31"/>
      <c r="O396" s="29">
        <v>150</v>
      </c>
      <c r="P396" s="31"/>
      <c r="Q396" s="31"/>
      <c r="R396" s="31"/>
    </row>
    <row r="397" spans="1:18" x14ac:dyDescent="0.25">
      <c r="A397" s="81"/>
      <c r="B397" s="43" t="s">
        <v>399</v>
      </c>
      <c r="C397" s="39"/>
      <c r="D397" s="39"/>
      <c r="E397" s="39" t="s">
        <v>400</v>
      </c>
      <c r="F397" s="39"/>
      <c r="G397" s="231"/>
      <c r="H397" s="39"/>
      <c r="I397" s="39"/>
      <c r="J397" s="39"/>
      <c r="K397" s="41">
        <v>250</v>
      </c>
      <c r="L397" s="41">
        <f t="shared" ref="L397" si="34">SUM(L398:L398)</f>
        <v>0</v>
      </c>
      <c r="M397" s="23"/>
      <c r="N397" s="23"/>
      <c r="O397" s="41">
        <f>SUM(O398)</f>
        <v>250</v>
      </c>
      <c r="P397" s="41"/>
      <c r="Q397" s="23"/>
      <c r="R397" s="23"/>
    </row>
    <row r="398" spans="1:18" x14ac:dyDescent="0.25">
      <c r="A398" s="81"/>
      <c r="B398" s="28"/>
      <c r="C398" s="22"/>
      <c r="D398" s="22"/>
      <c r="E398" s="44" t="s">
        <v>401</v>
      </c>
      <c r="F398" s="22"/>
      <c r="G398" s="83"/>
      <c r="H398" s="22"/>
      <c r="I398" s="22"/>
      <c r="J398" s="22" t="s">
        <v>402</v>
      </c>
      <c r="K398" s="29"/>
      <c r="L398" s="23"/>
      <c r="M398" s="23"/>
      <c r="N398" s="23"/>
      <c r="O398" s="29">
        <v>250</v>
      </c>
      <c r="P398" s="23"/>
      <c r="Q398" s="23"/>
      <c r="R398" s="23"/>
    </row>
    <row r="399" spans="1:18" x14ac:dyDescent="0.25">
      <c r="A399" s="81"/>
      <c r="B399" s="43"/>
      <c r="C399" s="39"/>
      <c r="D399" s="39"/>
      <c r="E399" s="39" t="s">
        <v>403</v>
      </c>
      <c r="F399" s="39"/>
      <c r="G399" s="231"/>
      <c r="H399" s="39"/>
      <c r="I399" s="39"/>
      <c r="J399" s="39" t="s">
        <v>404</v>
      </c>
      <c r="K399" s="41">
        <v>6000</v>
      </c>
      <c r="L399" s="40"/>
      <c r="M399" s="31"/>
      <c r="N399" s="31"/>
      <c r="O399" s="41">
        <f>SUM(O400:O402)</f>
        <v>4700</v>
      </c>
      <c r="P399" s="40"/>
      <c r="Q399" s="31"/>
      <c r="R399" s="31"/>
    </row>
    <row r="400" spans="1:18" x14ac:dyDescent="0.25">
      <c r="A400" s="80"/>
      <c r="B400" s="17"/>
      <c r="C400" s="22"/>
      <c r="D400" s="22"/>
      <c r="E400" s="118" t="s">
        <v>742</v>
      </c>
      <c r="F400" s="22"/>
      <c r="G400" s="83"/>
      <c r="H400" s="22"/>
      <c r="I400" s="22"/>
      <c r="J400" s="83"/>
      <c r="K400" s="23"/>
      <c r="L400" s="23"/>
      <c r="M400" s="23"/>
      <c r="N400" s="23"/>
      <c r="O400" s="23">
        <v>3000</v>
      </c>
      <c r="P400" s="23"/>
      <c r="Q400" s="23"/>
      <c r="R400" s="23"/>
    </row>
    <row r="401" spans="1:18" x14ac:dyDescent="0.25">
      <c r="A401" s="80"/>
      <c r="B401" s="17"/>
      <c r="C401" s="22"/>
      <c r="D401" s="22"/>
      <c r="E401" s="118" t="s">
        <v>743</v>
      </c>
      <c r="F401" s="22"/>
      <c r="G401" s="83"/>
      <c r="H401" s="22"/>
      <c r="I401" s="22"/>
      <c r="J401" s="83"/>
      <c r="K401" s="23"/>
      <c r="L401" s="23"/>
      <c r="M401" s="23"/>
      <c r="N401" s="23"/>
      <c r="O401" s="23">
        <v>700</v>
      </c>
      <c r="P401" s="23"/>
      <c r="Q401" s="23"/>
      <c r="R401" s="23"/>
    </row>
    <row r="402" spans="1:18" x14ac:dyDescent="0.25">
      <c r="A402" s="80"/>
      <c r="B402" s="17"/>
      <c r="C402" s="22"/>
      <c r="D402" s="22"/>
      <c r="E402" s="118" t="s">
        <v>744</v>
      </c>
      <c r="F402" s="22"/>
      <c r="G402" s="83"/>
      <c r="H402" s="22"/>
      <c r="I402" s="22"/>
      <c r="J402" s="83"/>
      <c r="K402" s="23"/>
      <c r="L402" s="23"/>
      <c r="M402" s="23"/>
      <c r="N402" s="23"/>
      <c r="O402" s="23">
        <v>1000</v>
      </c>
      <c r="P402" s="23"/>
      <c r="Q402" s="23"/>
      <c r="R402" s="23"/>
    </row>
    <row r="403" spans="1:18" x14ac:dyDescent="0.25">
      <c r="A403" s="81"/>
      <c r="B403" s="43"/>
      <c r="C403" s="39"/>
      <c r="D403" s="39"/>
      <c r="E403" s="39" t="s">
        <v>405</v>
      </c>
      <c r="F403" s="39"/>
      <c r="G403" s="231"/>
      <c r="H403" s="39"/>
      <c r="I403" s="39"/>
      <c r="J403" s="39" t="s">
        <v>406</v>
      </c>
      <c r="K403" s="41">
        <f>SUM(K404:K415)</f>
        <v>312240</v>
      </c>
      <c r="L403" s="40"/>
      <c r="M403" s="31"/>
      <c r="N403" s="31"/>
      <c r="O403" s="41">
        <f>SUM(O404:O414)</f>
        <v>301451.81</v>
      </c>
      <c r="P403" s="40"/>
      <c r="Q403" s="31"/>
      <c r="R403" s="31"/>
    </row>
    <row r="404" spans="1:18" x14ac:dyDescent="0.25">
      <c r="A404" s="80"/>
      <c r="B404" s="17"/>
      <c r="C404" s="22"/>
      <c r="D404" s="22">
        <v>1</v>
      </c>
      <c r="E404" s="118" t="s">
        <v>650</v>
      </c>
      <c r="F404" s="22"/>
      <c r="G404" s="83"/>
      <c r="H404" s="22"/>
      <c r="I404" s="22"/>
      <c r="J404" s="83"/>
      <c r="K404" s="23">
        <v>285290</v>
      </c>
      <c r="L404" s="23"/>
      <c r="M404" s="23"/>
      <c r="N404" s="23"/>
      <c r="O404" s="23">
        <v>280443.40999999997</v>
      </c>
      <c r="P404" s="23"/>
      <c r="Q404" s="23"/>
      <c r="R404" s="23"/>
    </row>
    <row r="405" spans="1:18" x14ac:dyDescent="0.25">
      <c r="A405" s="80"/>
      <c r="B405" s="17"/>
      <c r="C405" s="22"/>
      <c r="D405" s="22">
        <v>2</v>
      </c>
      <c r="E405" s="118" t="s">
        <v>652</v>
      </c>
      <c r="F405" s="22"/>
      <c r="G405" s="83"/>
      <c r="H405" s="22"/>
      <c r="I405" s="22"/>
      <c r="J405" s="83"/>
      <c r="K405" s="23">
        <v>1500</v>
      </c>
      <c r="L405" s="23"/>
      <c r="M405" s="23"/>
      <c r="N405" s="23"/>
      <c r="O405" s="23">
        <v>1500</v>
      </c>
      <c r="P405" s="23"/>
      <c r="Q405" s="23"/>
      <c r="R405" s="23"/>
    </row>
    <row r="406" spans="1:18" x14ac:dyDescent="0.25">
      <c r="A406" s="80"/>
      <c r="B406" s="17"/>
      <c r="C406" s="22"/>
      <c r="D406" s="22">
        <v>3</v>
      </c>
      <c r="E406" s="118" t="s">
        <v>653</v>
      </c>
      <c r="F406" s="22"/>
      <c r="G406" s="83"/>
      <c r="H406" s="22"/>
      <c r="I406" s="22"/>
      <c r="J406" s="83"/>
      <c r="K406" s="23">
        <v>2000</v>
      </c>
      <c r="L406" s="23"/>
      <c r="M406" s="23"/>
      <c r="N406" s="23"/>
      <c r="O406" s="23">
        <v>2000</v>
      </c>
      <c r="P406" s="23"/>
      <c r="Q406" s="23"/>
      <c r="R406" s="23"/>
    </row>
    <row r="407" spans="1:18" x14ac:dyDescent="0.25">
      <c r="A407" s="80"/>
      <c r="B407" s="17"/>
      <c r="C407" s="22"/>
      <c r="D407" s="22">
        <v>4</v>
      </c>
      <c r="E407" s="118" t="s">
        <v>654</v>
      </c>
      <c r="F407" s="22"/>
      <c r="G407" s="83"/>
      <c r="H407" s="22"/>
      <c r="I407" s="22"/>
      <c r="J407" s="83"/>
      <c r="K407" s="23">
        <v>1500</v>
      </c>
      <c r="L407" s="23"/>
      <c r="M407" s="23"/>
      <c r="N407" s="23"/>
      <c r="O407" s="23">
        <v>1500</v>
      </c>
      <c r="P407" s="23"/>
      <c r="Q407" s="23"/>
      <c r="R407" s="23"/>
    </row>
    <row r="408" spans="1:18" x14ac:dyDescent="0.25">
      <c r="A408" s="80"/>
      <c r="B408" s="17"/>
      <c r="C408" s="22"/>
      <c r="D408" s="22">
        <v>6</v>
      </c>
      <c r="E408" s="118" t="s">
        <v>656</v>
      </c>
      <c r="F408" s="22"/>
      <c r="G408" s="83"/>
      <c r="H408" s="22"/>
      <c r="I408" s="22"/>
      <c r="J408" s="83"/>
      <c r="K408" s="23">
        <v>1750</v>
      </c>
      <c r="L408" s="23"/>
      <c r="M408" s="23"/>
      <c r="N408" s="23"/>
      <c r="O408" s="23">
        <v>1600</v>
      </c>
      <c r="P408" s="23"/>
      <c r="Q408" s="23"/>
      <c r="R408" s="23"/>
    </row>
    <row r="409" spans="1:18" x14ac:dyDescent="0.25">
      <c r="A409" s="80"/>
      <c r="B409" s="17"/>
      <c r="C409" s="22"/>
      <c r="D409" s="22">
        <v>7</v>
      </c>
      <c r="E409" s="118" t="s">
        <v>657</v>
      </c>
      <c r="F409" s="22"/>
      <c r="G409" s="83"/>
      <c r="H409" s="22"/>
      <c r="I409" s="22"/>
      <c r="J409" s="83"/>
      <c r="K409" s="23">
        <v>1700</v>
      </c>
      <c r="L409" s="23"/>
      <c r="M409" s="23"/>
      <c r="N409" s="23"/>
      <c r="O409" s="23">
        <v>1500</v>
      </c>
      <c r="P409" s="23"/>
      <c r="Q409" s="23"/>
      <c r="R409" s="23"/>
    </row>
    <row r="410" spans="1:18" x14ac:dyDescent="0.25">
      <c r="A410" s="80"/>
      <c r="B410" s="17"/>
      <c r="C410" s="22"/>
      <c r="D410" s="22">
        <v>8</v>
      </c>
      <c r="E410" s="118" t="s">
        <v>658</v>
      </c>
      <c r="F410" s="22"/>
      <c r="G410" s="83"/>
      <c r="H410" s="22"/>
      <c r="I410" s="22"/>
      <c r="J410" s="83"/>
      <c r="K410" s="23">
        <v>4500</v>
      </c>
      <c r="L410" s="23"/>
      <c r="M410" s="23"/>
      <c r="N410" s="23"/>
      <c r="O410" s="23">
        <v>5804.4</v>
      </c>
      <c r="P410" s="23"/>
      <c r="Q410" s="23"/>
      <c r="R410" s="23"/>
    </row>
    <row r="411" spans="1:18" x14ac:dyDescent="0.25">
      <c r="A411" s="80"/>
      <c r="B411" s="17"/>
      <c r="C411" s="22"/>
      <c r="D411" s="22">
        <v>9</v>
      </c>
      <c r="E411" s="118" t="s">
        <v>659</v>
      </c>
      <c r="F411" s="22"/>
      <c r="G411" s="83"/>
      <c r="H411" s="22"/>
      <c r="I411" s="22"/>
      <c r="J411" s="83"/>
      <c r="K411" s="23">
        <v>1000</v>
      </c>
      <c r="L411" s="23"/>
      <c r="M411" s="23"/>
      <c r="N411" s="23"/>
      <c r="O411" s="23">
        <v>1104</v>
      </c>
      <c r="P411" s="23"/>
      <c r="Q411" s="23"/>
      <c r="R411" s="23"/>
    </row>
    <row r="412" spans="1:18" x14ac:dyDescent="0.25">
      <c r="A412" s="80"/>
      <c r="B412" s="17"/>
      <c r="C412" s="22"/>
      <c r="D412" s="22">
        <v>10</v>
      </c>
      <c r="E412" s="118" t="s">
        <v>660</v>
      </c>
      <c r="F412" s="22"/>
      <c r="G412" s="83"/>
      <c r="H412" s="22"/>
      <c r="I412" s="22"/>
      <c r="J412" s="83"/>
      <c r="K412" s="23">
        <v>6000</v>
      </c>
      <c r="L412" s="23"/>
      <c r="M412" s="23"/>
      <c r="N412" s="23"/>
      <c r="O412" s="23">
        <v>0</v>
      </c>
      <c r="P412" s="23"/>
      <c r="Q412" s="23"/>
      <c r="R412" s="23"/>
    </row>
    <row r="413" spans="1:18" x14ac:dyDescent="0.25">
      <c r="A413" s="80"/>
      <c r="B413" s="17"/>
      <c r="C413" s="22"/>
      <c r="D413" s="22">
        <v>11</v>
      </c>
      <c r="E413" s="118" t="s">
        <v>661</v>
      </c>
      <c r="F413" s="22"/>
      <c r="G413" s="83"/>
      <c r="H413" s="22"/>
      <c r="I413" s="22"/>
      <c r="J413" s="83"/>
      <c r="K413" s="23">
        <v>500</v>
      </c>
      <c r="L413" s="23"/>
      <c r="M413" s="23"/>
      <c r="N413" s="23"/>
      <c r="O413" s="23">
        <v>0</v>
      </c>
      <c r="P413" s="23"/>
      <c r="Q413" s="23"/>
      <c r="R413" s="23"/>
    </row>
    <row r="414" spans="1:18" x14ac:dyDescent="0.25">
      <c r="A414" s="80"/>
      <c r="B414" s="17"/>
      <c r="C414" s="22"/>
      <c r="D414" s="22">
        <v>12</v>
      </c>
      <c r="E414" s="118" t="s">
        <v>571</v>
      </c>
      <c r="F414" s="22"/>
      <c r="G414" s="83"/>
      <c r="H414" s="22"/>
      <c r="I414" s="22"/>
      <c r="J414" s="83"/>
      <c r="K414" s="23">
        <f>500*12</f>
        <v>6000</v>
      </c>
      <c r="L414" s="23"/>
      <c r="M414" s="23"/>
      <c r="N414" s="23"/>
      <c r="O414" s="23">
        <v>6000</v>
      </c>
      <c r="P414" s="23"/>
      <c r="Q414" s="23"/>
      <c r="R414" s="23"/>
    </row>
    <row r="415" spans="1:18" x14ac:dyDescent="0.25">
      <c r="A415" s="80"/>
      <c r="B415" s="17"/>
      <c r="C415" s="22"/>
      <c r="D415" s="22">
        <v>9</v>
      </c>
      <c r="E415" s="118" t="s">
        <v>662</v>
      </c>
      <c r="F415" s="22"/>
      <c r="G415" s="83"/>
      <c r="H415" s="22"/>
      <c r="I415" s="22"/>
      <c r="J415" s="83"/>
      <c r="K415" s="23">
        <v>500</v>
      </c>
      <c r="L415" s="23"/>
      <c r="M415" s="23"/>
      <c r="N415" s="23"/>
      <c r="O415" s="23"/>
      <c r="P415" s="23"/>
      <c r="Q415" s="23"/>
      <c r="R415" s="23"/>
    </row>
    <row r="416" spans="1:18" x14ac:dyDescent="0.25">
      <c r="A416" s="81"/>
      <c r="B416" s="43"/>
      <c r="C416" s="39"/>
      <c r="D416" s="39"/>
      <c r="E416" s="39" t="s">
        <v>407</v>
      </c>
      <c r="F416" s="39"/>
      <c r="G416" s="231"/>
      <c r="H416" s="39"/>
      <c r="I416" s="39"/>
      <c r="J416" s="39" t="s">
        <v>408</v>
      </c>
      <c r="K416" s="41"/>
      <c r="L416" s="40"/>
      <c r="M416" s="31"/>
      <c r="N416" s="31"/>
      <c r="O416" s="41">
        <v>0</v>
      </c>
      <c r="P416" s="40"/>
      <c r="Q416" s="31"/>
      <c r="R416" s="31"/>
    </row>
    <row r="417" spans="1:18" x14ac:dyDescent="0.25">
      <c r="A417" s="81"/>
      <c r="B417" s="43"/>
      <c r="C417" s="39"/>
      <c r="D417" s="39"/>
      <c r="E417" s="39" t="s">
        <v>409</v>
      </c>
      <c r="F417" s="39"/>
      <c r="G417" s="231"/>
      <c r="H417" s="39"/>
      <c r="I417" s="39"/>
      <c r="J417" s="39" t="s">
        <v>410</v>
      </c>
      <c r="K417" s="41">
        <v>5090</v>
      </c>
      <c r="L417" s="40"/>
      <c r="M417" s="31"/>
      <c r="N417" s="31"/>
      <c r="O417" s="41">
        <v>5080</v>
      </c>
      <c r="P417" s="40"/>
      <c r="Q417" s="31"/>
      <c r="R417" s="31"/>
    </row>
    <row r="418" spans="1:18" x14ac:dyDescent="0.25">
      <c r="A418" s="81"/>
      <c r="B418" s="28"/>
      <c r="C418" s="22"/>
      <c r="D418" s="22"/>
      <c r="E418" s="22" t="s">
        <v>411</v>
      </c>
      <c r="F418" s="22"/>
      <c r="G418" s="83"/>
      <c r="H418" s="22"/>
      <c r="I418" s="22"/>
      <c r="J418" s="22"/>
      <c r="K418" s="31"/>
      <c r="L418" s="31"/>
      <c r="M418" s="31"/>
      <c r="N418" s="31"/>
      <c r="O418" s="31"/>
      <c r="P418" s="31"/>
      <c r="Q418" s="31"/>
      <c r="R418" s="31"/>
    </row>
    <row r="419" spans="1:18" x14ac:dyDescent="0.25">
      <c r="A419" s="81"/>
      <c r="B419" s="28"/>
      <c r="C419" s="22"/>
      <c r="D419" s="22"/>
      <c r="E419" s="22" t="s">
        <v>412</v>
      </c>
      <c r="F419" s="22"/>
      <c r="G419" s="83"/>
      <c r="H419" s="22"/>
      <c r="I419" s="22"/>
      <c r="J419" s="22" t="s">
        <v>413</v>
      </c>
      <c r="K419" s="31"/>
      <c r="L419" s="31"/>
      <c r="M419" s="31"/>
      <c r="N419" s="31"/>
      <c r="O419" s="31"/>
      <c r="P419" s="31"/>
      <c r="Q419" s="31"/>
      <c r="R419" s="31"/>
    </row>
    <row r="420" spans="1:18" x14ac:dyDescent="0.25">
      <c r="A420" s="81"/>
      <c r="B420" s="28"/>
      <c r="C420" s="22"/>
      <c r="D420" s="22"/>
      <c r="E420" s="22" t="s">
        <v>414</v>
      </c>
      <c r="F420" s="22"/>
      <c r="G420" s="83"/>
      <c r="H420" s="22"/>
      <c r="I420" s="22"/>
      <c r="J420" s="22" t="s">
        <v>415</v>
      </c>
      <c r="K420" s="31"/>
      <c r="L420" s="31"/>
      <c r="M420" s="31"/>
      <c r="N420" s="31"/>
      <c r="O420" s="31"/>
      <c r="P420" s="31"/>
      <c r="Q420" s="31"/>
      <c r="R420" s="31"/>
    </row>
    <row r="421" spans="1:18" x14ac:dyDescent="0.25">
      <c r="A421" s="81"/>
      <c r="B421" s="42"/>
      <c r="C421" s="22"/>
      <c r="D421" s="22"/>
      <c r="E421" s="22" t="s">
        <v>416</v>
      </c>
      <c r="F421" s="22"/>
      <c r="G421" s="83"/>
      <c r="H421" s="22"/>
      <c r="I421" s="22"/>
      <c r="J421" s="22" t="s">
        <v>417</v>
      </c>
      <c r="K421" s="23"/>
      <c r="L421" s="23"/>
      <c r="M421" s="23"/>
      <c r="N421" s="23"/>
      <c r="O421" s="23"/>
      <c r="P421" s="23"/>
      <c r="Q421" s="23"/>
      <c r="R421" s="23"/>
    </row>
    <row r="422" spans="1:18" x14ac:dyDescent="0.25">
      <c r="A422" s="81"/>
      <c r="B422" s="42"/>
      <c r="C422" s="22"/>
      <c r="D422" s="22"/>
      <c r="E422" s="22" t="s">
        <v>418</v>
      </c>
      <c r="F422" s="22"/>
      <c r="G422" s="83"/>
      <c r="H422" s="22"/>
      <c r="I422" s="22"/>
      <c r="J422" s="22"/>
      <c r="K422" s="23"/>
      <c r="L422" s="23"/>
      <c r="M422" s="23"/>
      <c r="N422" s="23"/>
      <c r="O422" s="23"/>
      <c r="P422" s="23"/>
      <c r="Q422" s="23"/>
      <c r="R422" s="23"/>
    </row>
    <row r="423" spans="1:18" x14ac:dyDescent="0.25">
      <c r="A423" s="81"/>
      <c r="B423" s="42"/>
      <c r="C423" s="22"/>
      <c r="D423" s="22"/>
      <c r="E423" s="22" t="s">
        <v>419</v>
      </c>
      <c r="F423" s="22"/>
      <c r="G423" s="83"/>
      <c r="H423" s="22"/>
      <c r="I423" s="22"/>
      <c r="J423" s="22"/>
      <c r="K423" s="23"/>
      <c r="L423" s="23"/>
      <c r="M423" s="23"/>
      <c r="N423" s="23"/>
      <c r="O423" s="23"/>
      <c r="P423" s="23"/>
      <c r="Q423" s="23"/>
      <c r="R423" s="23"/>
    </row>
    <row r="424" spans="1:18" x14ac:dyDescent="0.25">
      <c r="A424" s="81"/>
      <c r="B424" s="42"/>
      <c r="C424" s="22"/>
      <c r="D424" s="22"/>
      <c r="E424" s="22"/>
      <c r="F424" s="22"/>
      <c r="G424" s="83"/>
      <c r="H424" s="22"/>
      <c r="I424" s="22"/>
      <c r="J424" s="22"/>
      <c r="K424" s="23"/>
      <c r="L424" s="23"/>
      <c r="M424" s="23"/>
      <c r="N424" s="23"/>
      <c r="O424" s="23"/>
      <c r="P424" s="23"/>
      <c r="Q424" s="23"/>
      <c r="R424" s="23"/>
    </row>
    <row r="425" spans="1:18" x14ac:dyDescent="0.25">
      <c r="A425" s="81"/>
      <c r="B425" s="42"/>
      <c r="C425" s="22"/>
      <c r="D425" s="22"/>
      <c r="E425" s="22" t="s">
        <v>420</v>
      </c>
      <c r="F425" s="22"/>
      <c r="G425" s="83"/>
      <c r="H425" s="22"/>
      <c r="I425" s="22"/>
      <c r="J425" s="22" t="s">
        <v>421</v>
      </c>
      <c r="K425" s="23"/>
      <c r="L425" s="23"/>
      <c r="M425" s="23"/>
      <c r="N425" s="23"/>
      <c r="O425" s="23"/>
      <c r="P425" s="23"/>
      <c r="Q425" s="23"/>
      <c r="R425" s="23"/>
    </row>
    <row r="426" spans="1:18" x14ac:dyDescent="0.25">
      <c r="A426" s="81"/>
      <c r="B426" s="42"/>
      <c r="C426" s="22"/>
      <c r="D426" s="22"/>
      <c r="E426" s="22" t="s">
        <v>422</v>
      </c>
      <c r="F426" s="22"/>
      <c r="G426" s="83"/>
      <c r="H426" s="22"/>
      <c r="I426" s="22"/>
      <c r="J426" s="22" t="s">
        <v>423</v>
      </c>
      <c r="K426" s="23"/>
      <c r="L426" s="23"/>
      <c r="M426" s="23"/>
      <c r="N426" s="23"/>
      <c r="O426" s="23"/>
      <c r="P426" s="23"/>
      <c r="Q426" s="23"/>
      <c r="R426" s="23"/>
    </row>
    <row r="427" spans="1:18" x14ac:dyDescent="0.25">
      <c r="A427" s="28"/>
      <c r="B427" s="28"/>
      <c r="C427" s="28"/>
      <c r="D427" s="28"/>
      <c r="E427" s="44"/>
      <c r="F427" s="22"/>
      <c r="G427" s="83"/>
      <c r="H427" s="22"/>
      <c r="I427" s="22"/>
      <c r="J427" s="47" t="s">
        <v>424</v>
      </c>
      <c r="K427" s="23"/>
      <c r="L427" s="23"/>
      <c r="M427" s="23"/>
      <c r="N427" s="23"/>
      <c r="O427" s="23"/>
      <c r="P427" s="23"/>
      <c r="Q427" s="23"/>
      <c r="R427" s="23"/>
    </row>
    <row r="428" spans="1:18" ht="15" customHeight="1" x14ac:dyDescent="0.25">
      <c r="A428" s="296" t="s">
        <v>425</v>
      </c>
      <c r="B428" s="297"/>
      <c r="C428" s="297"/>
      <c r="D428" s="297"/>
      <c r="E428" s="297"/>
      <c r="F428" s="297"/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1"/>
      <c r="R428" s="1"/>
    </row>
    <row r="429" spans="1:18" x14ac:dyDescent="0.25">
      <c r="A429" s="48" t="s">
        <v>426</v>
      </c>
      <c r="B429" s="49"/>
      <c r="C429" s="50"/>
      <c r="D429" s="50"/>
      <c r="E429" s="50" t="s">
        <v>427</v>
      </c>
      <c r="F429" s="50"/>
      <c r="G429" s="232"/>
      <c r="H429" s="50"/>
      <c r="I429" s="50"/>
      <c r="J429" s="50"/>
      <c r="K429" s="52"/>
      <c r="L429" s="51">
        <f>L430+L433+L437+L440</f>
        <v>487575.41</v>
      </c>
      <c r="M429" s="52"/>
      <c r="N429" s="52"/>
      <c r="O429" s="52"/>
      <c r="P429" s="51">
        <f>P430+P433+P437+P440</f>
        <v>501835</v>
      </c>
      <c r="Q429" s="52"/>
      <c r="R429" s="52"/>
    </row>
    <row r="430" spans="1:18" x14ac:dyDescent="0.25">
      <c r="A430" s="28"/>
      <c r="B430" s="53" t="s">
        <v>379</v>
      </c>
      <c r="C430" s="54"/>
      <c r="D430" s="54"/>
      <c r="E430" s="54" t="s">
        <v>428</v>
      </c>
      <c r="F430" s="54"/>
      <c r="G430" s="230"/>
      <c r="H430" s="54"/>
      <c r="I430" s="54"/>
      <c r="J430" s="54"/>
      <c r="K430" s="55"/>
      <c r="L430" s="56">
        <v>200000</v>
      </c>
      <c r="M430" s="55"/>
      <c r="N430" s="55"/>
      <c r="O430" s="55"/>
      <c r="P430" s="56">
        <f>SUM(P431:P432)</f>
        <v>215180</v>
      </c>
      <c r="Q430" s="55"/>
      <c r="R430" s="55"/>
    </row>
    <row r="431" spans="1:18" x14ac:dyDescent="0.25">
      <c r="A431" s="42"/>
      <c r="B431" s="42"/>
      <c r="C431" s="22"/>
      <c r="D431" s="22"/>
      <c r="E431" s="22" t="s">
        <v>429</v>
      </c>
      <c r="F431" s="22"/>
      <c r="G431" s="83"/>
      <c r="H431" s="22"/>
      <c r="I431" s="22"/>
      <c r="J431" s="22" t="s">
        <v>430</v>
      </c>
      <c r="K431" s="23"/>
      <c r="L431" s="29"/>
      <c r="M431" s="23"/>
      <c r="N431" s="23"/>
      <c r="O431" s="23"/>
      <c r="P431" s="23">
        <v>4080</v>
      </c>
      <c r="Q431" s="23"/>
      <c r="R431" s="23"/>
    </row>
    <row r="432" spans="1:18" x14ac:dyDescent="0.25">
      <c r="A432" s="42"/>
      <c r="B432" s="42"/>
      <c r="C432" s="22"/>
      <c r="D432" s="22"/>
      <c r="E432" s="22" t="s">
        <v>431</v>
      </c>
      <c r="F432" s="22"/>
      <c r="G432" s="83"/>
      <c r="H432" s="22"/>
      <c r="I432" s="22"/>
      <c r="J432" s="22" t="s">
        <v>432</v>
      </c>
      <c r="K432" s="23"/>
      <c r="L432" s="29">
        <f>10000*30</f>
        <v>300000</v>
      </c>
      <c r="M432" s="23"/>
      <c r="N432" s="23"/>
      <c r="O432" s="23"/>
      <c r="P432" s="23">
        <v>211100</v>
      </c>
      <c r="Q432" s="23"/>
      <c r="R432" s="23"/>
    </row>
    <row r="433" spans="1:18" x14ac:dyDescent="0.25">
      <c r="A433" s="42"/>
      <c r="B433" s="53" t="s">
        <v>376</v>
      </c>
      <c r="C433" s="54"/>
      <c r="D433" s="54"/>
      <c r="E433" s="54" t="s">
        <v>433</v>
      </c>
      <c r="F433" s="54"/>
      <c r="G433" s="230"/>
      <c r="H433" s="54"/>
      <c r="I433" s="54"/>
      <c r="J433" s="54"/>
      <c r="K433" s="55"/>
      <c r="L433" s="57">
        <f>SUM(L434:L436)</f>
        <v>287575.40999999997</v>
      </c>
      <c r="M433" s="55"/>
      <c r="N433" s="55"/>
      <c r="O433" s="55"/>
      <c r="P433" s="57">
        <f>SUM(P434:P436)</f>
        <v>286655</v>
      </c>
      <c r="Q433" s="55"/>
      <c r="R433" s="55"/>
    </row>
    <row r="434" spans="1:18" x14ac:dyDescent="0.25">
      <c r="A434" s="42"/>
      <c r="B434" s="42"/>
      <c r="C434" s="22"/>
      <c r="D434" s="22"/>
      <c r="E434" s="22" t="s">
        <v>434</v>
      </c>
      <c r="F434" s="22"/>
      <c r="G434" s="83"/>
      <c r="H434" s="22"/>
      <c r="I434" s="22"/>
      <c r="J434" s="22" t="s">
        <v>435</v>
      </c>
      <c r="K434" s="23"/>
      <c r="L434" s="260">
        <v>274475.40999999997</v>
      </c>
      <c r="M434" s="23"/>
      <c r="N434" s="23"/>
      <c r="O434" s="23"/>
      <c r="P434" s="260">
        <v>274475</v>
      </c>
      <c r="Q434" s="23"/>
      <c r="R434" s="23"/>
    </row>
    <row r="435" spans="1:18" x14ac:dyDescent="0.25">
      <c r="A435" s="42"/>
      <c r="B435" s="42"/>
      <c r="C435" s="22"/>
      <c r="D435" s="22"/>
      <c r="E435" s="22" t="s">
        <v>436</v>
      </c>
      <c r="F435" s="22"/>
      <c r="G435" s="83"/>
      <c r="H435" s="22"/>
      <c r="I435" s="22"/>
      <c r="J435" s="22" t="s">
        <v>437</v>
      </c>
      <c r="K435" s="23"/>
      <c r="L435" s="29">
        <v>0</v>
      </c>
      <c r="M435" s="23"/>
      <c r="N435" s="23"/>
      <c r="O435" s="23"/>
      <c r="P435" s="29">
        <v>0</v>
      </c>
      <c r="Q435" s="23"/>
      <c r="R435" s="23"/>
    </row>
    <row r="436" spans="1:18" x14ac:dyDescent="0.25">
      <c r="A436" s="42"/>
      <c r="B436" s="42"/>
      <c r="C436" s="22"/>
      <c r="D436" s="22"/>
      <c r="E436" s="22" t="s">
        <v>438</v>
      </c>
      <c r="F436" s="22"/>
      <c r="G436" s="83"/>
      <c r="H436" s="22"/>
      <c r="I436" s="22"/>
      <c r="J436" s="22" t="s">
        <v>439</v>
      </c>
      <c r="K436" s="23"/>
      <c r="L436" s="29">
        <v>13100</v>
      </c>
      <c r="M436" s="23"/>
      <c r="N436" s="23"/>
      <c r="O436" s="23"/>
      <c r="P436" s="29">
        <v>12180</v>
      </c>
      <c r="Q436" s="23"/>
      <c r="R436" s="23"/>
    </row>
    <row r="437" spans="1:18" x14ac:dyDescent="0.25">
      <c r="A437" s="28"/>
      <c r="B437" s="53" t="s">
        <v>440</v>
      </c>
      <c r="C437" s="54"/>
      <c r="D437" s="54"/>
      <c r="E437" s="54" t="s">
        <v>441</v>
      </c>
      <c r="F437" s="54"/>
      <c r="G437" s="230"/>
      <c r="H437" s="54"/>
      <c r="I437" s="54"/>
      <c r="J437" s="54"/>
      <c r="K437" s="58"/>
      <c r="L437" s="56">
        <f>SUM(L438:L439)</f>
        <v>0</v>
      </c>
      <c r="M437" s="58"/>
      <c r="N437" s="58"/>
      <c r="O437" s="58"/>
      <c r="P437" s="56">
        <f>SUM(P438:P439)</f>
        <v>0</v>
      </c>
      <c r="Q437" s="58"/>
      <c r="R437" s="58"/>
    </row>
    <row r="438" spans="1:18" x14ac:dyDescent="0.25">
      <c r="A438" s="42"/>
      <c r="B438" s="42"/>
      <c r="C438" s="22"/>
      <c r="D438" s="22"/>
      <c r="E438" s="22" t="s">
        <v>442</v>
      </c>
      <c r="F438" s="22"/>
      <c r="G438" s="83"/>
      <c r="H438" s="22"/>
      <c r="I438" s="22"/>
      <c r="J438" s="22" t="s">
        <v>443</v>
      </c>
      <c r="K438" s="23"/>
      <c r="L438" s="29">
        <v>0</v>
      </c>
      <c r="M438" s="23"/>
      <c r="N438" s="23"/>
      <c r="O438" s="23"/>
      <c r="P438" s="29">
        <v>0</v>
      </c>
      <c r="Q438" s="23"/>
      <c r="R438" s="23"/>
    </row>
    <row r="439" spans="1:18" x14ac:dyDescent="0.25">
      <c r="A439" s="42"/>
      <c r="B439" s="42"/>
      <c r="C439" s="22"/>
      <c r="D439" s="22"/>
      <c r="E439" s="22" t="s">
        <v>444</v>
      </c>
      <c r="F439" s="22"/>
      <c r="G439" s="83"/>
      <c r="H439" s="22"/>
      <c r="I439" s="22"/>
      <c r="J439" s="22" t="s">
        <v>445</v>
      </c>
      <c r="K439" s="23"/>
      <c r="L439" s="29">
        <v>0</v>
      </c>
      <c r="M439" s="23"/>
      <c r="N439" s="23"/>
      <c r="O439" s="23"/>
      <c r="P439" s="29">
        <v>0</v>
      </c>
      <c r="Q439" s="23"/>
      <c r="R439" s="23"/>
    </row>
    <row r="440" spans="1:18" x14ac:dyDescent="0.25">
      <c r="A440" s="28"/>
      <c r="B440" s="53" t="s">
        <v>6</v>
      </c>
      <c r="C440" s="54"/>
      <c r="D440" s="54"/>
      <c r="E440" s="54" t="s">
        <v>446</v>
      </c>
      <c r="F440" s="54"/>
      <c r="G440" s="230"/>
      <c r="H440" s="54"/>
      <c r="I440" s="54"/>
      <c r="J440" s="54" t="s">
        <v>447</v>
      </c>
      <c r="K440" s="59"/>
      <c r="L440" s="59">
        <v>0</v>
      </c>
      <c r="M440" s="55"/>
      <c r="N440" s="55"/>
      <c r="O440" s="59"/>
      <c r="P440" s="59">
        <v>0</v>
      </c>
      <c r="Q440" s="55"/>
      <c r="R440" s="55"/>
    </row>
    <row r="441" spans="1:18" x14ac:dyDescent="0.25">
      <c r="A441" s="49" t="s">
        <v>448</v>
      </c>
      <c r="B441" s="49"/>
      <c r="C441" s="50"/>
      <c r="D441" s="50"/>
      <c r="E441" s="50" t="s">
        <v>449</v>
      </c>
      <c r="F441" s="50"/>
      <c r="G441" s="232"/>
      <c r="H441" s="50"/>
      <c r="I441" s="50"/>
      <c r="J441" s="50"/>
      <c r="K441" s="52"/>
      <c r="L441" s="60">
        <f>SUM(L442:L444)</f>
        <v>0</v>
      </c>
      <c r="M441" s="52"/>
      <c r="N441" s="52"/>
      <c r="O441" s="52"/>
      <c r="P441" s="60">
        <f>SUM(P442:P444)</f>
        <v>0</v>
      </c>
      <c r="Q441" s="52"/>
      <c r="R441" s="52"/>
    </row>
    <row r="442" spans="1:18" x14ac:dyDescent="0.25">
      <c r="A442" s="42"/>
      <c r="B442" s="42"/>
      <c r="C442" s="22"/>
      <c r="D442" s="22"/>
      <c r="E442" s="22" t="s">
        <v>450</v>
      </c>
      <c r="F442" s="22"/>
      <c r="G442" s="83"/>
      <c r="H442" s="22"/>
      <c r="I442" s="22"/>
      <c r="J442" s="22" t="s">
        <v>451</v>
      </c>
      <c r="K442" s="23"/>
      <c r="L442" s="29">
        <v>0</v>
      </c>
      <c r="M442" s="23"/>
      <c r="N442" s="23"/>
      <c r="O442" s="23"/>
      <c r="P442" s="29">
        <v>0</v>
      </c>
      <c r="Q442" s="23"/>
      <c r="R442" s="23"/>
    </row>
    <row r="443" spans="1:18" x14ac:dyDescent="0.25">
      <c r="A443" s="42"/>
      <c r="B443" s="42"/>
      <c r="C443" s="22"/>
      <c r="D443" s="22"/>
      <c r="E443" s="22" t="s">
        <v>452</v>
      </c>
      <c r="F443" s="22"/>
      <c r="G443" s="83"/>
      <c r="H443" s="22"/>
      <c r="I443" s="22"/>
      <c r="J443" s="22" t="s">
        <v>453</v>
      </c>
      <c r="K443" s="23"/>
      <c r="L443" s="29">
        <v>0</v>
      </c>
      <c r="M443" s="23"/>
      <c r="N443" s="23"/>
      <c r="O443" s="23"/>
      <c r="P443" s="29">
        <v>0</v>
      </c>
      <c r="Q443" s="23"/>
      <c r="R443" s="23"/>
    </row>
    <row r="444" spans="1:18" x14ac:dyDescent="0.25">
      <c r="A444" s="42"/>
      <c r="B444" s="42"/>
      <c r="C444" s="22"/>
      <c r="D444" s="22"/>
      <c r="E444" s="22" t="s">
        <v>454</v>
      </c>
      <c r="F444" s="22"/>
      <c r="G444" s="83"/>
      <c r="H444" s="22"/>
      <c r="I444" s="22"/>
      <c r="J444" s="22" t="s">
        <v>455</v>
      </c>
      <c r="K444" s="23"/>
      <c r="L444" s="29">
        <v>0</v>
      </c>
      <c r="M444" s="23"/>
      <c r="N444" s="23"/>
      <c r="O444" s="23"/>
      <c r="P444" s="29">
        <v>0</v>
      </c>
      <c r="Q444" s="23"/>
      <c r="R444" s="23"/>
    </row>
    <row r="445" spans="1:18" x14ac:dyDescent="0.25">
      <c r="A445" s="61"/>
      <c r="B445" s="61"/>
      <c r="C445" s="62"/>
      <c r="D445" s="62"/>
      <c r="E445" s="282" t="s">
        <v>456</v>
      </c>
      <c r="F445" s="282"/>
      <c r="G445" s="282"/>
      <c r="H445" s="282"/>
      <c r="I445" s="282"/>
      <c r="J445" s="282"/>
      <c r="K445" s="63">
        <f>K4+K34+K62+K75+K88+K122+K173+K331+K346+K364+K374+K379+K387+K393+K397+K399+K403+K417+K416+K429+K441</f>
        <v>650688</v>
      </c>
      <c r="L445" s="63">
        <f>L441+L429+L346+L331+L173+L122+L88+L75+L62+L34+L4+L364+L374+L379+L387+L393+L397+L399+L403+L416+L417</f>
        <v>522023.49</v>
      </c>
      <c r="M445" s="63">
        <f>M4+M34+M62+M75+M88+M122+M173+M331+M346+M364+M374+M379+M387+M393+M397+M399+M403+M417+M416+M429+M441</f>
        <v>0</v>
      </c>
      <c r="N445" s="63">
        <f>N441+N429+N346+N331+N173+N122+N88+N75+N62+N34+N4+N364+N374+N379+N387+N393+N397+N399+N403+N416+N417</f>
        <v>0</v>
      </c>
      <c r="O445" s="63">
        <f>O4+O34+O62+O75+O88+O122+O173+O331+O346+O364+O374+O379+O387+O393+O397+O399+O403+O417+O416+O429+O441</f>
        <v>564020.49</v>
      </c>
      <c r="P445" s="63">
        <f>P441+P429+P346+P331+P173+P122+P88+P75+P62+P34+P4+P364+P374+P379+P387+P393+P397+P399+P403+P416+P417</f>
        <v>524033.08</v>
      </c>
      <c r="Q445" s="63">
        <f>Q4+Q34+Q62+Q75+Q88+Q122+Q173+Q331+Q346+Q364+Q374+Q379+Q387+Q393+Q397+Q399+Q403+Q417+Q416+Q429+Q441</f>
        <v>0</v>
      </c>
      <c r="R445" s="63">
        <f>R441+R429+R346+R331+R173+R122+R88+R75+R62+R34+R4+R364+R374+R379+R387+R393+R397+R399+R403+R416+R417</f>
        <v>0</v>
      </c>
    </row>
    <row r="446" spans="1:18" x14ac:dyDescent="0.25">
      <c r="A446" s="61"/>
      <c r="B446" s="61"/>
      <c r="C446" s="61"/>
      <c r="D446" s="61"/>
      <c r="E446" s="281" t="s">
        <v>457</v>
      </c>
      <c r="F446" s="281"/>
      <c r="G446" s="281"/>
      <c r="H446" s="281"/>
      <c r="I446" s="281"/>
      <c r="J446" s="281"/>
      <c r="K446" s="63"/>
      <c r="L446" s="63">
        <f>L445-K445</f>
        <v>-128664.51000000001</v>
      </c>
      <c r="M446" s="63"/>
      <c r="N446" s="63">
        <f>N445-M445</f>
        <v>0</v>
      </c>
      <c r="O446" s="63"/>
      <c r="P446" s="63">
        <f>P445-O445</f>
        <v>-39987.409999999974</v>
      </c>
      <c r="Q446" s="63"/>
      <c r="R446" s="63">
        <f>R445-Q445</f>
        <v>0</v>
      </c>
    </row>
    <row r="447" spans="1:18" x14ac:dyDescent="0.25">
      <c r="J447" s="7"/>
    </row>
  </sheetData>
  <autoFilter ref="A2:N361" xr:uid="{00000000-0009-0000-0000-000000000000}"/>
  <mergeCells count="10">
    <mergeCell ref="A428:P428"/>
    <mergeCell ref="E445:J445"/>
    <mergeCell ref="E446:J446"/>
    <mergeCell ref="Q1:R1"/>
    <mergeCell ref="A1:F1"/>
    <mergeCell ref="K1:L1"/>
    <mergeCell ref="M1:N1"/>
    <mergeCell ref="O1:P1"/>
    <mergeCell ref="A61:L61"/>
    <mergeCell ref="A363:P363"/>
  </mergeCells>
  <pageMargins left="0.17" right="0.16" top="0.55118110236220474" bottom="0.35433070866141736" header="0.31496062992125984" footer="0.31496062992125984"/>
  <pageSetup paperSize="8" scale="9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5CB6-05CC-4315-8A10-9BE8E52F381D}">
  <dimension ref="A1:E190"/>
  <sheetViews>
    <sheetView workbookViewId="0">
      <selection activeCell="K15" sqref="K15"/>
    </sheetView>
  </sheetViews>
  <sheetFormatPr defaultColWidth="8.7109375" defaultRowHeight="15" x14ac:dyDescent="0.25"/>
  <cols>
    <col min="1" max="1" width="13.28515625" style="219" customWidth="1"/>
    <col min="2" max="2" width="27.42578125" style="220" customWidth="1"/>
    <col min="3" max="3" width="50.140625" style="220" bestFit="1" customWidth="1"/>
  </cols>
  <sheetData>
    <row r="1" spans="1:5" ht="27.75" customHeight="1" thickBot="1" x14ac:dyDescent="0.3">
      <c r="A1" s="194"/>
      <c r="B1" s="195" t="s">
        <v>745</v>
      </c>
      <c r="C1" s="196"/>
      <c r="D1" s="197"/>
      <c r="E1" s="197"/>
    </row>
    <row r="2" spans="1:5" ht="15.75" thickTop="1" x14ac:dyDescent="0.25">
      <c r="A2" s="198" t="s">
        <v>8</v>
      </c>
      <c r="B2" s="199" t="s">
        <v>746</v>
      </c>
      <c r="C2" s="199" t="s">
        <v>747</v>
      </c>
    </row>
    <row r="3" spans="1:5" x14ac:dyDescent="0.25">
      <c r="A3" s="200" t="s">
        <v>748</v>
      </c>
      <c r="B3" s="201" t="s">
        <v>749</v>
      </c>
      <c r="C3" s="202"/>
    </row>
    <row r="4" spans="1:5" x14ac:dyDescent="0.25">
      <c r="A4" s="200"/>
      <c r="B4" s="298" t="s">
        <v>750</v>
      </c>
      <c r="C4" s="299"/>
    </row>
    <row r="5" spans="1:5" ht="15" customHeight="1" x14ac:dyDescent="0.25">
      <c r="A5" s="203" t="s">
        <v>751</v>
      </c>
      <c r="B5" s="203" t="s">
        <v>33</v>
      </c>
      <c r="C5" s="204" t="s">
        <v>752</v>
      </c>
    </row>
    <row r="6" spans="1:5" ht="15" customHeight="1" x14ac:dyDescent="0.25">
      <c r="A6" s="203" t="s">
        <v>753</v>
      </c>
      <c r="B6" s="203" t="s">
        <v>37</v>
      </c>
      <c r="C6" s="204" t="s">
        <v>754</v>
      </c>
    </row>
    <row r="7" spans="1:5" ht="15" customHeight="1" x14ac:dyDescent="0.25">
      <c r="A7" s="203" t="s">
        <v>755</v>
      </c>
      <c r="B7" s="203" t="s">
        <v>41</v>
      </c>
      <c r="C7" s="204" t="s">
        <v>756</v>
      </c>
    </row>
    <row r="8" spans="1:5" ht="15" customHeight="1" x14ac:dyDescent="0.25">
      <c r="A8" s="205" t="s">
        <v>757</v>
      </c>
      <c r="B8" s="205" t="s">
        <v>45</v>
      </c>
      <c r="C8" s="206" t="s">
        <v>758</v>
      </c>
    </row>
    <row r="9" spans="1:5" x14ac:dyDescent="0.25">
      <c r="A9" s="200"/>
      <c r="B9" s="298" t="s">
        <v>759</v>
      </c>
      <c r="C9" s="299"/>
    </row>
    <row r="10" spans="1:5" x14ac:dyDescent="0.25">
      <c r="A10" s="203"/>
      <c r="B10" s="203" t="s">
        <v>52</v>
      </c>
      <c r="C10" s="204" t="s">
        <v>760</v>
      </c>
    </row>
    <row r="11" spans="1:5" x14ac:dyDescent="0.25">
      <c r="A11" s="203"/>
      <c r="B11" s="203" t="s">
        <v>55</v>
      </c>
      <c r="C11" s="204" t="s">
        <v>761</v>
      </c>
    </row>
    <row r="12" spans="1:5" x14ac:dyDescent="0.25">
      <c r="A12" s="203"/>
      <c r="B12" s="203" t="s">
        <v>57</v>
      </c>
      <c r="C12" s="207" t="s">
        <v>762</v>
      </c>
    </row>
    <row r="13" spans="1:5" x14ac:dyDescent="0.25">
      <c r="A13" s="200"/>
      <c r="B13" s="298" t="s">
        <v>763</v>
      </c>
      <c r="C13" s="299"/>
    </row>
    <row r="14" spans="1:5" x14ac:dyDescent="0.25">
      <c r="A14" s="203"/>
      <c r="B14" s="208" t="s">
        <v>63</v>
      </c>
      <c r="C14" s="207" t="s">
        <v>764</v>
      </c>
    </row>
    <row r="15" spans="1:5" x14ac:dyDescent="0.25">
      <c r="A15" s="200"/>
      <c r="B15" s="298" t="s">
        <v>765</v>
      </c>
      <c r="C15" s="299"/>
    </row>
    <row r="16" spans="1:5" x14ac:dyDescent="0.25">
      <c r="A16" s="203"/>
      <c r="B16" s="203" t="s">
        <v>73</v>
      </c>
      <c r="C16" s="204" t="s">
        <v>766</v>
      </c>
    </row>
    <row r="17" spans="1:3" x14ac:dyDescent="0.25">
      <c r="A17" s="203"/>
      <c r="B17" s="203" t="s">
        <v>75</v>
      </c>
      <c r="C17" s="204" t="s">
        <v>767</v>
      </c>
    </row>
    <row r="18" spans="1:3" x14ac:dyDescent="0.25">
      <c r="A18" s="203"/>
      <c r="B18" s="203" t="s">
        <v>77</v>
      </c>
      <c r="C18" s="204" t="s">
        <v>768</v>
      </c>
    </row>
    <row r="19" spans="1:3" x14ac:dyDescent="0.25">
      <c r="A19" s="205"/>
      <c r="B19" s="205" t="s">
        <v>79</v>
      </c>
      <c r="C19" s="206" t="s">
        <v>769</v>
      </c>
    </row>
    <row r="20" spans="1:3" x14ac:dyDescent="0.25">
      <c r="A20" s="200"/>
      <c r="B20" s="298" t="s">
        <v>770</v>
      </c>
      <c r="C20" s="299"/>
    </row>
    <row r="21" spans="1:3" x14ac:dyDescent="0.25">
      <c r="A21" s="203"/>
      <c r="B21" s="203" t="s">
        <v>85</v>
      </c>
      <c r="C21" s="204" t="s">
        <v>771</v>
      </c>
    </row>
    <row r="22" spans="1:3" x14ac:dyDescent="0.25">
      <c r="A22" s="203"/>
      <c r="B22" s="203" t="s">
        <v>88</v>
      </c>
      <c r="C22" s="204" t="s">
        <v>81</v>
      </c>
    </row>
    <row r="23" spans="1:3" x14ac:dyDescent="0.25">
      <c r="A23" s="200"/>
      <c r="B23" s="298" t="s">
        <v>772</v>
      </c>
      <c r="C23" s="299"/>
    </row>
    <row r="24" spans="1:3" x14ac:dyDescent="0.25">
      <c r="A24" s="203"/>
      <c r="B24" s="203" t="s">
        <v>92</v>
      </c>
      <c r="C24" s="204" t="s">
        <v>773</v>
      </c>
    </row>
    <row r="25" spans="1:3" x14ac:dyDescent="0.25">
      <c r="A25" s="203"/>
      <c r="B25" s="203" t="s">
        <v>94</v>
      </c>
      <c r="C25" s="204" t="s">
        <v>774</v>
      </c>
    </row>
    <row r="26" spans="1:3" x14ac:dyDescent="0.25">
      <c r="A26" s="200"/>
      <c r="B26" s="298" t="s">
        <v>775</v>
      </c>
      <c r="C26" s="299"/>
    </row>
    <row r="27" spans="1:3" x14ac:dyDescent="0.25">
      <c r="A27" s="203"/>
      <c r="B27" s="203" t="s">
        <v>102</v>
      </c>
      <c r="C27" s="204" t="s">
        <v>776</v>
      </c>
    </row>
    <row r="28" spans="1:3" x14ac:dyDescent="0.25">
      <c r="A28" s="205"/>
      <c r="B28" s="205" t="s">
        <v>104</v>
      </c>
      <c r="C28" s="206" t="s">
        <v>777</v>
      </c>
    </row>
    <row r="29" spans="1:3" x14ac:dyDescent="0.25">
      <c r="A29" s="203"/>
      <c r="B29" s="203" t="s">
        <v>106</v>
      </c>
      <c r="C29" s="204" t="s">
        <v>778</v>
      </c>
    </row>
    <row r="30" spans="1:3" x14ac:dyDescent="0.25">
      <c r="A30" s="209"/>
      <c r="B30" s="209" t="s">
        <v>779</v>
      </c>
      <c r="C30" s="210" t="s">
        <v>780</v>
      </c>
    </row>
    <row r="31" spans="1:3" x14ac:dyDescent="0.25">
      <c r="A31" s="209"/>
      <c r="B31" s="209" t="s">
        <v>781</v>
      </c>
      <c r="C31" s="210" t="s">
        <v>782</v>
      </c>
    </row>
    <row r="32" spans="1:3" x14ac:dyDescent="0.25">
      <c r="A32" s="200"/>
      <c r="B32" s="298" t="s">
        <v>783</v>
      </c>
      <c r="C32" s="299"/>
    </row>
    <row r="33" spans="1:3" x14ac:dyDescent="0.25">
      <c r="A33" s="203"/>
      <c r="B33" s="203" t="s">
        <v>113</v>
      </c>
      <c r="C33" s="204" t="s">
        <v>510</v>
      </c>
    </row>
    <row r="34" spans="1:3" x14ac:dyDescent="0.25">
      <c r="A34" s="203"/>
      <c r="B34" s="203" t="s">
        <v>115</v>
      </c>
      <c r="C34" s="204" t="s">
        <v>784</v>
      </c>
    </row>
    <row r="35" spans="1:3" x14ac:dyDescent="0.25">
      <c r="A35" s="203"/>
      <c r="B35" s="203" t="s">
        <v>117</v>
      </c>
      <c r="C35" s="204" t="s">
        <v>785</v>
      </c>
    </row>
    <row r="36" spans="1:3" x14ac:dyDescent="0.25">
      <c r="A36" s="203"/>
      <c r="B36" s="203" t="s">
        <v>119</v>
      </c>
      <c r="C36" s="204" t="s">
        <v>786</v>
      </c>
    </row>
    <row r="37" spans="1:3" x14ac:dyDescent="0.25">
      <c r="A37" s="200"/>
      <c r="B37" s="298" t="s">
        <v>787</v>
      </c>
      <c r="C37" s="299"/>
    </row>
    <row r="38" spans="1:3" x14ac:dyDescent="0.25">
      <c r="A38" s="203"/>
      <c r="B38" s="203" t="s">
        <v>125</v>
      </c>
      <c r="C38" s="204" t="s">
        <v>571</v>
      </c>
    </row>
    <row r="39" spans="1:3" x14ac:dyDescent="0.25">
      <c r="A39" s="203"/>
      <c r="B39" s="203" t="s">
        <v>128</v>
      </c>
      <c r="C39" s="204" t="s">
        <v>788</v>
      </c>
    </row>
    <row r="40" spans="1:3" x14ac:dyDescent="0.25">
      <c r="A40" s="203"/>
      <c r="B40" s="203" t="s">
        <v>130</v>
      </c>
      <c r="C40" s="204" t="s">
        <v>789</v>
      </c>
    </row>
    <row r="41" spans="1:3" x14ac:dyDescent="0.25">
      <c r="A41" s="203"/>
      <c r="B41" s="203" t="s">
        <v>132</v>
      </c>
      <c r="C41" s="204" t="s">
        <v>790</v>
      </c>
    </row>
    <row r="42" spans="1:3" x14ac:dyDescent="0.25">
      <c r="A42" s="203"/>
      <c r="B42" s="203" t="s">
        <v>135</v>
      </c>
      <c r="C42" s="204" t="s">
        <v>791</v>
      </c>
    </row>
    <row r="43" spans="1:3" x14ac:dyDescent="0.25">
      <c r="A43" s="203"/>
      <c r="B43" s="203" t="s">
        <v>138</v>
      </c>
      <c r="C43" s="204" t="s">
        <v>792</v>
      </c>
    </row>
    <row r="44" spans="1:3" x14ac:dyDescent="0.25">
      <c r="A44" s="203"/>
      <c r="B44" s="203" t="s">
        <v>141</v>
      </c>
      <c r="C44" s="204" t="s">
        <v>793</v>
      </c>
    </row>
    <row r="45" spans="1:3" x14ac:dyDescent="0.25">
      <c r="A45" s="203"/>
      <c r="B45" s="203" t="s">
        <v>144</v>
      </c>
      <c r="C45" s="204" t="s">
        <v>123</v>
      </c>
    </row>
    <row r="46" spans="1:3" x14ac:dyDescent="0.25">
      <c r="A46" s="203"/>
      <c r="B46" s="203" t="s">
        <v>147</v>
      </c>
      <c r="C46" s="204" t="s">
        <v>794</v>
      </c>
    </row>
    <row r="47" spans="1:3" x14ac:dyDescent="0.25">
      <c r="A47" s="203"/>
      <c r="B47" s="203" t="s">
        <v>150</v>
      </c>
      <c r="C47" s="204" t="s">
        <v>795</v>
      </c>
    </row>
    <row r="48" spans="1:3" x14ac:dyDescent="0.25">
      <c r="A48" s="203"/>
      <c r="B48" s="203" t="s">
        <v>153</v>
      </c>
      <c r="C48" s="204" t="s">
        <v>796</v>
      </c>
    </row>
    <row r="49" spans="1:3" x14ac:dyDescent="0.25">
      <c r="A49" s="203"/>
      <c r="B49" s="203" t="s">
        <v>156</v>
      </c>
      <c r="C49" s="204" t="s">
        <v>797</v>
      </c>
    </row>
    <row r="50" spans="1:3" x14ac:dyDescent="0.25">
      <c r="A50" s="203"/>
      <c r="B50" s="203" t="s">
        <v>159</v>
      </c>
      <c r="C50" s="204" t="s">
        <v>798</v>
      </c>
    </row>
    <row r="51" spans="1:3" x14ac:dyDescent="0.25">
      <c r="A51" s="203"/>
      <c r="B51" s="203" t="s">
        <v>162</v>
      </c>
      <c r="C51" s="204" t="s">
        <v>799</v>
      </c>
    </row>
    <row r="52" spans="1:3" x14ac:dyDescent="0.25">
      <c r="A52" s="200"/>
      <c r="B52" s="298" t="s">
        <v>800</v>
      </c>
      <c r="C52" s="299"/>
    </row>
    <row r="53" spans="1:3" x14ac:dyDescent="0.25">
      <c r="A53" s="203"/>
      <c r="B53" s="203" t="s">
        <v>166</v>
      </c>
      <c r="C53" s="204" t="s">
        <v>520</v>
      </c>
    </row>
    <row r="54" spans="1:3" x14ac:dyDescent="0.25">
      <c r="A54" s="203"/>
      <c r="B54" s="203" t="s">
        <v>168</v>
      </c>
      <c r="C54" s="204" t="s">
        <v>801</v>
      </c>
    </row>
    <row r="55" spans="1:3" x14ac:dyDescent="0.25">
      <c r="A55" s="203"/>
      <c r="B55" s="203" t="s">
        <v>170</v>
      </c>
      <c r="C55" s="204" t="s">
        <v>802</v>
      </c>
    </row>
    <row r="56" spans="1:3" x14ac:dyDescent="0.25">
      <c r="A56" s="203"/>
      <c r="B56" s="203" t="s">
        <v>172</v>
      </c>
      <c r="C56" s="204" t="s">
        <v>803</v>
      </c>
    </row>
    <row r="57" spans="1:3" x14ac:dyDescent="0.25">
      <c r="A57" s="203"/>
      <c r="B57" s="203" t="s">
        <v>174</v>
      </c>
      <c r="C57" s="204" t="s">
        <v>804</v>
      </c>
    </row>
    <row r="58" spans="1:3" x14ac:dyDescent="0.25">
      <c r="A58" s="203"/>
      <c r="B58" s="203" t="s">
        <v>176</v>
      </c>
      <c r="C58" s="204" t="s">
        <v>805</v>
      </c>
    </row>
    <row r="59" spans="1:3" x14ac:dyDescent="0.25">
      <c r="A59" s="203"/>
      <c r="B59" s="203" t="s">
        <v>178</v>
      </c>
      <c r="C59" s="204" t="s">
        <v>806</v>
      </c>
    </row>
    <row r="60" spans="1:3" x14ac:dyDescent="0.25">
      <c r="A60" s="203"/>
      <c r="B60" s="203" t="s">
        <v>180</v>
      </c>
      <c r="C60" s="204" t="s">
        <v>807</v>
      </c>
    </row>
    <row r="61" spans="1:3" x14ac:dyDescent="0.25">
      <c r="A61" s="200"/>
      <c r="B61" s="298" t="s">
        <v>808</v>
      </c>
      <c r="C61" s="299"/>
    </row>
    <row r="62" spans="1:3" x14ac:dyDescent="0.25">
      <c r="A62" s="203"/>
      <c r="B62" s="203" t="s">
        <v>187</v>
      </c>
      <c r="C62" s="204" t="s">
        <v>809</v>
      </c>
    </row>
    <row r="63" spans="1:3" x14ac:dyDescent="0.25">
      <c r="A63" s="203"/>
      <c r="B63" s="203" t="s">
        <v>189</v>
      </c>
      <c r="C63" s="204" t="s">
        <v>810</v>
      </c>
    </row>
    <row r="64" spans="1:3" x14ac:dyDescent="0.25">
      <c r="A64" s="203"/>
      <c r="B64" s="203" t="s">
        <v>191</v>
      </c>
      <c r="C64" s="204" t="s">
        <v>811</v>
      </c>
    </row>
    <row r="65" spans="1:3" x14ac:dyDescent="0.25">
      <c r="A65" s="200"/>
      <c r="B65" s="298" t="s">
        <v>812</v>
      </c>
      <c r="C65" s="299"/>
    </row>
    <row r="66" spans="1:3" x14ac:dyDescent="0.25">
      <c r="A66" s="203"/>
      <c r="B66" s="203" t="s">
        <v>195</v>
      </c>
      <c r="C66" s="204" t="s">
        <v>813</v>
      </c>
    </row>
    <row r="67" spans="1:3" x14ac:dyDescent="0.25">
      <c r="A67" s="203"/>
      <c r="B67" s="203" t="s">
        <v>197</v>
      </c>
      <c r="C67" s="204" t="s">
        <v>814</v>
      </c>
    </row>
    <row r="68" spans="1:3" x14ac:dyDescent="0.25">
      <c r="A68" s="203"/>
      <c r="B68" s="203" t="s">
        <v>199</v>
      </c>
      <c r="C68" s="204" t="s">
        <v>815</v>
      </c>
    </row>
    <row r="69" spans="1:3" x14ac:dyDescent="0.25">
      <c r="A69" s="203"/>
      <c r="B69" s="203" t="s">
        <v>201</v>
      </c>
      <c r="C69" s="204" t="s">
        <v>816</v>
      </c>
    </row>
    <row r="70" spans="1:3" x14ac:dyDescent="0.25">
      <c r="A70" s="203"/>
      <c r="B70" s="203" t="s">
        <v>203</v>
      </c>
      <c r="C70" s="204" t="s">
        <v>817</v>
      </c>
    </row>
    <row r="71" spans="1:3" x14ac:dyDescent="0.25">
      <c r="A71" s="203"/>
      <c r="B71" s="203" t="s">
        <v>205</v>
      </c>
      <c r="C71" s="204" t="s">
        <v>818</v>
      </c>
    </row>
    <row r="72" spans="1:3" x14ac:dyDescent="0.25">
      <c r="A72" s="203"/>
      <c r="B72" s="203" t="s">
        <v>207</v>
      </c>
      <c r="C72" s="204" t="s">
        <v>819</v>
      </c>
    </row>
    <row r="73" spans="1:3" x14ac:dyDescent="0.25">
      <c r="A73" s="200"/>
      <c r="B73" s="298" t="s">
        <v>820</v>
      </c>
      <c r="C73" s="299"/>
    </row>
    <row r="74" spans="1:3" x14ac:dyDescent="0.25">
      <c r="A74" s="203"/>
      <c r="B74" s="203" t="s">
        <v>211</v>
      </c>
      <c r="C74" s="204" t="s">
        <v>821</v>
      </c>
    </row>
    <row r="75" spans="1:3" x14ac:dyDescent="0.25">
      <c r="A75" s="203"/>
      <c r="B75" s="203" t="s">
        <v>213</v>
      </c>
      <c r="C75" s="204" t="s">
        <v>822</v>
      </c>
    </row>
    <row r="76" spans="1:3" x14ac:dyDescent="0.25">
      <c r="A76" s="200"/>
      <c r="B76" s="298" t="s">
        <v>823</v>
      </c>
      <c r="C76" s="299"/>
    </row>
    <row r="77" spans="1:3" x14ac:dyDescent="0.25">
      <c r="A77" s="203"/>
      <c r="B77" s="203" t="s">
        <v>218</v>
      </c>
      <c r="C77" s="204" t="s">
        <v>824</v>
      </c>
    </row>
    <row r="78" spans="1:3" x14ac:dyDescent="0.25">
      <c r="A78" s="203"/>
      <c r="B78" s="203" t="s">
        <v>220</v>
      </c>
      <c r="C78" s="204" t="s">
        <v>825</v>
      </c>
    </row>
    <row r="79" spans="1:3" x14ac:dyDescent="0.25">
      <c r="A79" s="203"/>
      <c r="B79" s="203" t="s">
        <v>222</v>
      </c>
      <c r="C79" s="204" t="s">
        <v>826</v>
      </c>
    </row>
    <row r="80" spans="1:3" x14ac:dyDescent="0.25">
      <c r="A80" s="203"/>
      <c r="B80" s="203" t="s">
        <v>827</v>
      </c>
      <c r="C80" s="204" t="s">
        <v>223</v>
      </c>
    </row>
    <row r="81" spans="1:3" x14ac:dyDescent="0.25">
      <c r="A81" s="200"/>
      <c r="B81" s="298" t="s">
        <v>828</v>
      </c>
      <c r="C81" s="299"/>
    </row>
    <row r="82" spans="1:3" x14ac:dyDescent="0.25">
      <c r="A82" s="203"/>
      <c r="B82" s="203" t="s">
        <v>230</v>
      </c>
      <c r="C82" s="204" t="s">
        <v>829</v>
      </c>
    </row>
    <row r="83" spans="1:3" x14ac:dyDescent="0.25">
      <c r="A83" s="203"/>
      <c r="B83" s="203" t="s">
        <v>232</v>
      </c>
      <c r="C83" s="204" t="s">
        <v>830</v>
      </c>
    </row>
    <row r="84" spans="1:3" x14ac:dyDescent="0.25">
      <c r="A84" s="203"/>
      <c r="B84" s="203" t="s">
        <v>234</v>
      </c>
      <c r="C84" s="204" t="s">
        <v>831</v>
      </c>
    </row>
    <row r="85" spans="1:3" x14ac:dyDescent="0.25">
      <c r="A85" s="203"/>
      <c r="B85" s="203" t="s">
        <v>236</v>
      </c>
      <c r="C85" s="204" t="s">
        <v>832</v>
      </c>
    </row>
    <row r="86" spans="1:3" x14ac:dyDescent="0.25">
      <c r="A86" s="203"/>
      <c r="B86" s="203" t="s">
        <v>238</v>
      </c>
      <c r="C86" s="204" t="s">
        <v>833</v>
      </c>
    </row>
    <row r="87" spans="1:3" x14ac:dyDescent="0.25">
      <c r="A87" s="203"/>
      <c r="B87" s="203" t="s">
        <v>240</v>
      </c>
      <c r="C87" s="204" t="s">
        <v>834</v>
      </c>
    </row>
    <row r="88" spans="1:3" x14ac:dyDescent="0.25">
      <c r="A88" s="203"/>
      <c r="B88" s="203" t="s">
        <v>242</v>
      </c>
      <c r="C88" s="204" t="s">
        <v>835</v>
      </c>
    </row>
    <row r="89" spans="1:3" x14ac:dyDescent="0.25">
      <c r="A89" s="203"/>
      <c r="B89" s="203" t="s">
        <v>244</v>
      </c>
      <c r="C89" s="204" t="s">
        <v>836</v>
      </c>
    </row>
    <row r="90" spans="1:3" x14ac:dyDescent="0.25">
      <c r="A90" s="200"/>
      <c r="B90" s="298" t="s">
        <v>837</v>
      </c>
      <c r="C90" s="299"/>
    </row>
    <row r="91" spans="1:3" x14ac:dyDescent="0.25">
      <c r="A91" s="203"/>
      <c r="B91" s="203" t="s">
        <v>251</v>
      </c>
      <c r="C91" s="204" t="s">
        <v>838</v>
      </c>
    </row>
    <row r="92" spans="1:3" x14ac:dyDescent="0.25">
      <c r="A92" s="203"/>
      <c r="B92" s="203" t="s">
        <v>254</v>
      </c>
      <c r="C92" s="204" t="s">
        <v>839</v>
      </c>
    </row>
    <row r="93" spans="1:3" x14ac:dyDescent="0.25">
      <c r="A93" s="203"/>
      <c r="B93" s="203" t="s">
        <v>256</v>
      </c>
      <c r="C93" s="204" t="s">
        <v>840</v>
      </c>
    </row>
    <row r="94" spans="1:3" x14ac:dyDescent="0.25">
      <c r="A94" s="203"/>
      <c r="B94" s="203" t="s">
        <v>258</v>
      </c>
      <c r="C94" s="204" t="s">
        <v>841</v>
      </c>
    </row>
    <row r="95" spans="1:3" x14ac:dyDescent="0.25">
      <c r="A95" s="203"/>
      <c r="B95" s="203" t="s">
        <v>260</v>
      </c>
      <c r="C95" s="204" t="s">
        <v>842</v>
      </c>
    </row>
    <row r="96" spans="1:3" x14ac:dyDescent="0.25">
      <c r="A96" s="203"/>
      <c r="B96" s="203" t="s">
        <v>262</v>
      </c>
      <c r="C96" s="204" t="s">
        <v>843</v>
      </c>
    </row>
    <row r="97" spans="1:3" x14ac:dyDescent="0.25">
      <c r="A97" s="203"/>
      <c r="B97" s="203" t="s">
        <v>264</v>
      </c>
      <c r="C97" s="204" t="s">
        <v>844</v>
      </c>
    </row>
    <row r="98" spans="1:3" x14ac:dyDescent="0.25">
      <c r="A98" s="200"/>
      <c r="B98" s="298" t="s">
        <v>845</v>
      </c>
      <c r="C98" s="299"/>
    </row>
    <row r="99" spans="1:3" x14ac:dyDescent="0.25">
      <c r="A99" s="203"/>
      <c r="B99" s="203" t="s">
        <v>272</v>
      </c>
      <c r="C99" s="204" t="s">
        <v>846</v>
      </c>
    </row>
    <row r="100" spans="1:3" x14ac:dyDescent="0.25">
      <c r="A100" s="203"/>
      <c r="B100" s="203" t="s">
        <v>274</v>
      </c>
      <c r="C100" s="204" t="s">
        <v>847</v>
      </c>
    </row>
    <row r="101" spans="1:3" x14ac:dyDescent="0.25">
      <c r="A101" s="203"/>
      <c r="B101" s="203" t="s">
        <v>276</v>
      </c>
      <c r="C101" s="204" t="s">
        <v>848</v>
      </c>
    </row>
    <row r="102" spans="1:3" x14ac:dyDescent="0.25">
      <c r="A102" s="203"/>
      <c r="B102" s="203" t="s">
        <v>278</v>
      </c>
      <c r="C102" s="204" t="s">
        <v>849</v>
      </c>
    </row>
    <row r="103" spans="1:3" x14ac:dyDescent="0.25">
      <c r="A103" s="203"/>
      <c r="B103" s="203" t="s">
        <v>280</v>
      </c>
      <c r="C103" s="204" t="s">
        <v>850</v>
      </c>
    </row>
    <row r="104" spans="1:3" x14ac:dyDescent="0.25">
      <c r="A104" s="203"/>
      <c r="B104" s="203" t="s">
        <v>282</v>
      </c>
      <c r="C104" s="204" t="s">
        <v>851</v>
      </c>
    </row>
    <row r="105" spans="1:3" x14ac:dyDescent="0.25">
      <c r="A105" s="203"/>
      <c r="B105" s="203" t="s">
        <v>284</v>
      </c>
      <c r="C105" s="204" t="s">
        <v>852</v>
      </c>
    </row>
    <row r="106" spans="1:3" x14ac:dyDescent="0.25">
      <c r="A106" s="203"/>
      <c r="B106" s="203" t="s">
        <v>286</v>
      </c>
      <c r="C106" s="204" t="s">
        <v>285</v>
      </c>
    </row>
    <row r="107" spans="1:3" ht="30" x14ac:dyDescent="0.25">
      <c r="A107" s="211"/>
      <c r="B107" s="203" t="s">
        <v>853</v>
      </c>
      <c r="C107" s="269" t="s">
        <v>854</v>
      </c>
    </row>
    <row r="108" spans="1:3" x14ac:dyDescent="0.25">
      <c r="A108" s="211"/>
      <c r="B108" s="203" t="s">
        <v>855</v>
      </c>
      <c r="C108" s="269" t="s">
        <v>856</v>
      </c>
    </row>
    <row r="109" spans="1:3" x14ac:dyDescent="0.25">
      <c r="A109" s="211"/>
      <c r="B109" s="203" t="s">
        <v>857</v>
      </c>
      <c r="C109" s="211" t="s">
        <v>291</v>
      </c>
    </row>
    <row r="110" spans="1:3" x14ac:dyDescent="0.25">
      <c r="A110" s="200"/>
      <c r="B110" s="298" t="s">
        <v>858</v>
      </c>
      <c r="C110" s="299"/>
    </row>
    <row r="111" spans="1:3" x14ac:dyDescent="0.25">
      <c r="A111" s="203"/>
      <c r="B111" s="203" t="s">
        <v>295</v>
      </c>
      <c r="C111" s="204" t="s">
        <v>859</v>
      </c>
    </row>
    <row r="112" spans="1:3" x14ac:dyDescent="0.25">
      <c r="A112" s="203"/>
      <c r="B112" s="203" t="s">
        <v>297</v>
      </c>
      <c r="C112" s="204" t="s">
        <v>860</v>
      </c>
    </row>
    <row r="113" spans="1:3" x14ac:dyDescent="0.25">
      <c r="A113" s="203"/>
      <c r="B113" s="203" t="s">
        <v>299</v>
      </c>
      <c r="C113" s="204" t="s">
        <v>861</v>
      </c>
    </row>
    <row r="114" spans="1:3" x14ac:dyDescent="0.25">
      <c r="A114" s="203"/>
      <c r="B114" s="203" t="s">
        <v>301</v>
      </c>
      <c r="C114" s="204" t="s">
        <v>862</v>
      </c>
    </row>
    <row r="115" spans="1:3" x14ac:dyDescent="0.25">
      <c r="A115" s="203"/>
      <c r="B115" s="203" t="s">
        <v>303</v>
      </c>
      <c r="C115" s="204" t="s">
        <v>863</v>
      </c>
    </row>
    <row r="116" spans="1:3" x14ac:dyDescent="0.25">
      <c r="A116" s="203"/>
      <c r="B116" s="203" t="s">
        <v>305</v>
      </c>
      <c r="C116" s="204" t="s">
        <v>864</v>
      </c>
    </row>
    <row r="117" spans="1:3" x14ac:dyDescent="0.25">
      <c r="A117" s="203"/>
      <c r="B117" s="203" t="s">
        <v>307</v>
      </c>
      <c r="C117" s="204" t="s">
        <v>865</v>
      </c>
    </row>
    <row r="118" spans="1:3" x14ac:dyDescent="0.25">
      <c r="A118" s="203"/>
      <c r="B118" s="203" t="s">
        <v>309</v>
      </c>
      <c r="C118" s="204" t="s">
        <v>866</v>
      </c>
    </row>
    <row r="119" spans="1:3" x14ac:dyDescent="0.25">
      <c r="A119" s="203"/>
      <c r="B119" s="203" t="s">
        <v>311</v>
      </c>
      <c r="C119" s="204" t="s">
        <v>867</v>
      </c>
    </row>
    <row r="120" spans="1:3" x14ac:dyDescent="0.25">
      <c r="A120" s="203"/>
      <c r="B120" s="203" t="s">
        <v>313</v>
      </c>
      <c r="C120" s="204" t="s">
        <v>868</v>
      </c>
    </row>
    <row r="121" spans="1:3" x14ac:dyDescent="0.25">
      <c r="A121" s="203"/>
      <c r="B121" s="203" t="s">
        <v>315</v>
      </c>
      <c r="C121" s="204" t="s">
        <v>869</v>
      </c>
    </row>
    <row r="122" spans="1:3" x14ac:dyDescent="0.25">
      <c r="A122" s="203"/>
      <c r="B122" s="203" t="s">
        <v>317</v>
      </c>
      <c r="C122" s="204" t="s">
        <v>870</v>
      </c>
    </row>
    <row r="123" spans="1:3" x14ac:dyDescent="0.25">
      <c r="A123" s="203"/>
      <c r="B123" s="203" t="s">
        <v>319</v>
      </c>
      <c r="C123" s="204" t="s">
        <v>871</v>
      </c>
    </row>
    <row r="124" spans="1:3" x14ac:dyDescent="0.25">
      <c r="A124" s="203"/>
      <c r="B124" s="205" t="s">
        <v>872</v>
      </c>
      <c r="C124" s="217" t="s">
        <v>873</v>
      </c>
    </row>
    <row r="125" spans="1:3" x14ac:dyDescent="0.25">
      <c r="A125" s="203"/>
      <c r="B125" s="205" t="s">
        <v>874</v>
      </c>
      <c r="C125" s="217" t="s">
        <v>875</v>
      </c>
    </row>
    <row r="126" spans="1:3" x14ac:dyDescent="0.25">
      <c r="A126" s="200"/>
      <c r="B126" s="298" t="s">
        <v>876</v>
      </c>
      <c r="C126" s="299"/>
    </row>
    <row r="127" spans="1:3" x14ac:dyDescent="0.25">
      <c r="A127" s="203"/>
      <c r="B127" s="203" t="s">
        <v>330</v>
      </c>
      <c r="C127" s="204" t="s">
        <v>877</v>
      </c>
    </row>
    <row r="128" spans="1:3" x14ac:dyDescent="0.25">
      <c r="A128" s="203"/>
      <c r="B128" s="203" t="s">
        <v>332</v>
      </c>
      <c r="C128" s="204" t="s">
        <v>878</v>
      </c>
    </row>
    <row r="129" spans="1:3" x14ac:dyDescent="0.25">
      <c r="A129" s="203"/>
      <c r="B129" s="203" t="s">
        <v>334</v>
      </c>
      <c r="C129" s="204" t="s">
        <v>879</v>
      </c>
    </row>
    <row r="130" spans="1:3" x14ac:dyDescent="0.25">
      <c r="A130" s="200"/>
      <c r="B130" s="298" t="s">
        <v>880</v>
      </c>
      <c r="C130" s="299"/>
    </row>
    <row r="131" spans="1:3" x14ac:dyDescent="0.25">
      <c r="A131" s="203"/>
      <c r="B131" s="203" t="s">
        <v>340</v>
      </c>
      <c r="C131" s="204" t="s">
        <v>881</v>
      </c>
    </row>
    <row r="132" spans="1:3" x14ac:dyDescent="0.25">
      <c r="A132" s="203"/>
      <c r="B132" s="203" t="s">
        <v>342</v>
      </c>
      <c r="C132" s="204" t="s">
        <v>882</v>
      </c>
    </row>
    <row r="133" spans="1:3" x14ac:dyDescent="0.25">
      <c r="A133" s="203"/>
      <c r="B133" s="203" t="s">
        <v>344</v>
      </c>
      <c r="C133" s="204" t="s">
        <v>883</v>
      </c>
    </row>
    <row r="134" spans="1:3" x14ac:dyDescent="0.25">
      <c r="A134" s="200"/>
      <c r="B134" s="298" t="s">
        <v>345</v>
      </c>
      <c r="C134" s="299"/>
    </row>
    <row r="135" spans="1:3" x14ac:dyDescent="0.25">
      <c r="A135" s="203"/>
      <c r="B135" s="203" t="s">
        <v>351</v>
      </c>
      <c r="C135" s="204" t="s">
        <v>884</v>
      </c>
    </row>
    <row r="136" spans="1:3" x14ac:dyDescent="0.25">
      <c r="A136" s="203"/>
      <c r="B136" s="203" t="s">
        <v>353</v>
      </c>
      <c r="C136" s="204" t="s">
        <v>646</v>
      </c>
    </row>
    <row r="137" spans="1:3" x14ac:dyDescent="0.25">
      <c r="A137" s="203"/>
      <c r="B137" s="203" t="s">
        <v>356</v>
      </c>
      <c r="C137" s="204" t="s">
        <v>885</v>
      </c>
    </row>
    <row r="138" spans="1:3" x14ac:dyDescent="0.25">
      <c r="A138" s="203"/>
      <c r="B138" s="203" t="s">
        <v>358</v>
      </c>
      <c r="C138" s="204" t="s">
        <v>886</v>
      </c>
    </row>
    <row r="139" spans="1:3" x14ac:dyDescent="0.25">
      <c r="A139" s="203"/>
      <c r="B139" s="203" t="s">
        <v>360</v>
      </c>
      <c r="C139" s="204" t="s">
        <v>887</v>
      </c>
    </row>
    <row r="140" spans="1:3" x14ac:dyDescent="0.25">
      <c r="A140" s="203"/>
      <c r="B140" s="203" t="s">
        <v>362</v>
      </c>
      <c r="C140" s="204" t="s">
        <v>888</v>
      </c>
    </row>
    <row r="141" spans="1:3" x14ac:dyDescent="0.25">
      <c r="A141" s="203"/>
      <c r="B141" s="203" t="s">
        <v>362</v>
      </c>
      <c r="C141" s="204" t="s">
        <v>889</v>
      </c>
    </row>
    <row r="142" spans="1:3" x14ac:dyDescent="0.25">
      <c r="A142" s="203"/>
      <c r="B142" s="203" t="s">
        <v>366</v>
      </c>
      <c r="C142" s="204" t="s">
        <v>890</v>
      </c>
    </row>
    <row r="143" spans="1:3" x14ac:dyDescent="0.25">
      <c r="A143" s="203"/>
      <c r="B143" s="203" t="s">
        <v>368</v>
      </c>
      <c r="C143" s="204" t="s">
        <v>891</v>
      </c>
    </row>
    <row r="144" spans="1:3" x14ac:dyDescent="0.25">
      <c r="A144" s="203"/>
      <c r="B144" s="203" t="s">
        <v>370</v>
      </c>
      <c r="C144" s="204" t="s">
        <v>892</v>
      </c>
    </row>
    <row r="145" spans="1:3" x14ac:dyDescent="0.25">
      <c r="A145" s="203"/>
      <c r="B145" s="212"/>
      <c r="C145" s="204"/>
    </row>
    <row r="146" spans="1:3" x14ac:dyDescent="0.25">
      <c r="A146" s="211"/>
      <c r="B146" s="213" t="s">
        <v>375</v>
      </c>
      <c r="C146" s="214" t="s">
        <v>893</v>
      </c>
    </row>
    <row r="147" spans="1:3" x14ac:dyDescent="0.25">
      <c r="A147" s="211"/>
      <c r="B147" s="203" t="s">
        <v>894</v>
      </c>
      <c r="C147" s="204" t="s">
        <v>895</v>
      </c>
    </row>
    <row r="148" spans="1:3" x14ac:dyDescent="0.25">
      <c r="A148" s="215"/>
      <c r="B148" s="107" t="s">
        <v>382</v>
      </c>
      <c r="C148" s="216" t="s">
        <v>381</v>
      </c>
    </row>
    <row r="149" spans="1:3" x14ac:dyDescent="0.25">
      <c r="A149" s="215"/>
      <c r="B149" s="107" t="s">
        <v>384</v>
      </c>
      <c r="C149" s="106" t="s">
        <v>383</v>
      </c>
    </row>
    <row r="150" spans="1:3" x14ac:dyDescent="0.25">
      <c r="A150" s="215"/>
      <c r="B150" s="107" t="s">
        <v>386</v>
      </c>
      <c r="C150" s="216" t="s">
        <v>385</v>
      </c>
    </row>
    <row r="151" spans="1:3" x14ac:dyDescent="0.25">
      <c r="A151" s="215"/>
      <c r="B151" s="107" t="s">
        <v>388</v>
      </c>
      <c r="C151" s="216" t="s">
        <v>387</v>
      </c>
    </row>
    <row r="152" spans="1:3" x14ac:dyDescent="0.25">
      <c r="A152" s="215"/>
      <c r="B152" s="107" t="s">
        <v>390</v>
      </c>
      <c r="C152" s="216" t="s">
        <v>389</v>
      </c>
    </row>
    <row r="153" spans="1:3" x14ac:dyDescent="0.25">
      <c r="A153" s="215"/>
      <c r="B153" s="107" t="s">
        <v>390</v>
      </c>
      <c r="C153" s="216" t="s">
        <v>896</v>
      </c>
    </row>
    <row r="154" spans="1:3" x14ac:dyDescent="0.25">
      <c r="A154" s="215"/>
      <c r="B154" s="107" t="s">
        <v>392</v>
      </c>
      <c r="C154" s="216" t="s">
        <v>391</v>
      </c>
    </row>
    <row r="155" spans="1:3" ht="19.5" customHeight="1" x14ac:dyDescent="0.25">
      <c r="A155" s="215"/>
      <c r="B155" s="107" t="s">
        <v>392</v>
      </c>
      <c r="C155" s="216" t="s">
        <v>393</v>
      </c>
    </row>
    <row r="156" spans="1:3" x14ac:dyDescent="0.25">
      <c r="A156" s="215"/>
      <c r="B156" s="107" t="s">
        <v>394</v>
      </c>
      <c r="C156" s="216" t="s">
        <v>897</v>
      </c>
    </row>
    <row r="157" spans="1:3" x14ac:dyDescent="0.25">
      <c r="A157" s="211"/>
      <c r="B157" s="107" t="s">
        <v>396</v>
      </c>
      <c r="C157" s="216" t="s">
        <v>898</v>
      </c>
    </row>
    <row r="158" spans="1:3" x14ac:dyDescent="0.25">
      <c r="A158" s="215"/>
      <c r="B158" s="203" t="s">
        <v>899</v>
      </c>
      <c r="C158" s="204" t="s">
        <v>401</v>
      </c>
    </row>
    <row r="159" spans="1:3" x14ac:dyDescent="0.25">
      <c r="A159" s="211"/>
      <c r="B159" s="205" t="s">
        <v>900</v>
      </c>
      <c r="C159" s="217" t="s">
        <v>901</v>
      </c>
    </row>
    <row r="160" spans="1:3" x14ac:dyDescent="0.25">
      <c r="A160" s="211"/>
      <c r="B160" s="205" t="s">
        <v>410</v>
      </c>
      <c r="C160" s="206" t="s">
        <v>902</v>
      </c>
    </row>
    <row r="161" spans="1:3" x14ac:dyDescent="0.25">
      <c r="A161" s="211"/>
      <c r="B161" s="203" t="s">
        <v>903</v>
      </c>
      <c r="C161" s="204" t="s">
        <v>904</v>
      </c>
    </row>
    <row r="162" spans="1:3" x14ac:dyDescent="0.25">
      <c r="A162" s="211"/>
      <c r="B162" s="203" t="s">
        <v>905</v>
      </c>
      <c r="C162" s="204" t="s">
        <v>906</v>
      </c>
    </row>
    <row r="163" spans="1:3" x14ac:dyDescent="0.25">
      <c r="A163" s="211"/>
      <c r="B163" s="203" t="s">
        <v>408</v>
      </c>
      <c r="C163" s="204" t="s">
        <v>907</v>
      </c>
    </row>
    <row r="164" spans="1:3" x14ac:dyDescent="0.25">
      <c r="A164" s="211"/>
      <c r="B164" s="203" t="s">
        <v>410</v>
      </c>
      <c r="C164" s="204" t="s">
        <v>908</v>
      </c>
    </row>
    <row r="165" spans="1:3" x14ac:dyDescent="0.25">
      <c r="A165" s="211"/>
      <c r="B165" s="205" t="s">
        <v>909</v>
      </c>
      <c r="C165" s="206" t="s">
        <v>910</v>
      </c>
    </row>
    <row r="166" spans="1:3" x14ac:dyDescent="0.25">
      <c r="A166" s="211"/>
      <c r="B166" s="203" t="s">
        <v>415</v>
      </c>
      <c r="C166" s="204" t="s">
        <v>911</v>
      </c>
    </row>
    <row r="167" spans="1:3" x14ac:dyDescent="0.25">
      <c r="A167" s="211"/>
      <c r="B167" s="203" t="s">
        <v>417</v>
      </c>
      <c r="C167" s="204" t="s">
        <v>912</v>
      </c>
    </row>
    <row r="168" spans="1:3" x14ac:dyDescent="0.25">
      <c r="A168" s="211"/>
      <c r="B168" s="203" t="s">
        <v>913</v>
      </c>
      <c r="C168" s="204" t="s">
        <v>914</v>
      </c>
    </row>
    <row r="169" spans="1:3" x14ac:dyDescent="0.25">
      <c r="A169" s="211"/>
      <c r="B169" s="203" t="s">
        <v>423</v>
      </c>
      <c r="C169" s="204" t="s">
        <v>915</v>
      </c>
    </row>
    <row r="170" spans="1:3" x14ac:dyDescent="0.25">
      <c r="A170" s="211"/>
      <c r="B170" s="203"/>
      <c r="C170" s="204"/>
    </row>
    <row r="171" spans="1:3" ht="30" x14ac:dyDescent="0.25">
      <c r="A171" s="200" t="s">
        <v>425</v>
      </c>
      <c r="B171" s="201" t="s">
        <v>425</v>
      </c>
      <c r="C171" s="202"/>
    </row>
    <row r="172" spans="1:3" ht="30" x14ac:dyDescent="0.25">
      <c r="A172" s="203" t="s">
        <v>429</v>
      </c>
      <c r="B172" s="203" t="s">
        <v>916</v>
      </c>
      <c r="C172" s="204" t="s">
        <v>917</v>
      </c>
    </row>
    <row r="173" spans="1:3" ht="60" x14ac:dyDescent="0.25">
      <c r="A173" s="203" t="s">
        <v>431</v>
      </c>
      <c r="B173" s="203" t="s">
        <v>918</v>
      </c>
      <c r="C173" s="204" t="s">
        <v>919</v>
      </c>
    </row>
    <row r="174" spans="1:3" ht="60" x14ac:dyDescent="0.25">
      <c r="A174" s="203" t="s">
        <v>434</v>
      </c>
      <c r="B174" s="203" t="s">
        <v>920</v>
      </c>
      <c r="C174" s="204" t="s">
        <v>921</v>
      </c>
    </row>
    <row r="175" spans="1:3" x14ac:dyDescent="0.25">
      <c r="A175" s="203" t="s">
        <v>436</v>
      </c>
      <c r="B175" s="203" t="s">
        <v>922</v>
      </c>
      <c r="C175" s="204" t="s">
        <v>923</v>
      </c>
    </row>
    <row r="176" spans="1:3" x14ac:dyDescent="0.25">
      <c r="A176" s="203" t="s">
        <v>438</v>
      </c>
      <c r="B176" s="203" t="s">
        <v>439</v>
      </c>
      <c r="C176" s="204" t="s">
        <v>438</v>
      </c>
    </row>
    <row r="177" spans="1:3" x14ac:dyDescent="0.25">
      <c r="A177" s="203"/>
      <c r="B177" s="205" t="s">
        <v>924</v>
      </c>
      <c r="C177" s="206" t="s">
        <v>925</v>
      </c>
    </row>
    <row r="178" spans="1:3" ht="45" x14ac:dyDescent="0.25">
      <c r="A178" s="218" t="s">
        <v>926</v>
      </c>
      <c r="B178" s="205" t="s">
        <v>927</v>
      </c>
      <c r="C178" s="206" t="s">
        <v>928</v>
      </c>
    </row>
    <row r="179" spans="1:3" ht="45" x14ac:dyDescent="0.25">
      <c r="A179" s="218" t="s">
        <v>929</v>
      </c>
      <c r="B179" s="205" t="s">
        <v>930</v>
      </c>
      <c r="C179" s="206" t="s">
        <v>931</v>
      </c>
    </row>
    <row r="180" spans="1:3" ht="45" x14ac:dyDescent="0.25">
      <c r="A180" s="218" t="s">
        <v>932</v>
      </c>
      <c r="B180" s="205" t="s">
        <v>933</v>
      </c>
      <c r="C180" s="206" t="s">
        <v>934</v>
      </c>
    </row>
    <row r="181" spans="1:3" ht="45" x14ac:dyDescent="0.25">
      <c r="A181" s="218" t="s">
        <v>926</v>
      </c>
      <c r="B181" s="205" t="s">
        <v>935</v>
      </c>
      <c r="C181" s="206" t="s">
        <v>936</v>
      </c>
    </row>
    <row r="182" spans="1:3" ht="45" x14ac:dyDescent="0.25">
      <c r="A182" s="218" t="s">
        <v>929</v>
      </c>
      <c r="B182" s="205" t="s">
        <v>937</v>
      </c>
      <c r="C182" s="206" t="s">
        <v>938</v>
      </c>
    </row>
    <row r="183" spans="1:3" ht="45" x14ac:dyDescent="0.25">
      <c r="A183" s="218" t="s">
        <v>932</v>
      </c>
      <c r="B183" s="205" t="s">
        <v>939</v>
      </c>
      <c r="C183" s="206" t="s">
        <v>940</v>
      </c>
    </row>
    <row r="184" spans="1:3" x14ac:dyDescent="0.25">
      <c r="A184" s="203" t="s">
        <v>941</v>
      </c>
      <c r="B184" s="205" t="s">
        <v>942</v>
      </c>
      <c r="C184" s="206" t="s">
        <v>943</v>
      </c>
    </row>
    <row r="185" spans="1:3" ht="30" x14ac:dyDescent="0.25">
      <c r="A185" s="203" t="s">
        <v>442</v>
      </c>
      <c r="B185" s="203" t="s">
        <v>443</v>
      </c>
      <c r="C185" s="204" t="s">
        <v>944</v>
      </c>
    </row>
    <row r="186" spans="1:3" ht="30" x14ac:dyDescent="0.25">
      <c r="A186" s="203" t="s">
        <v>444</v>
      </c>
      <c r="B186" s="203" t="s">
        <v>445</v>
      </c>
      <c r="C186" s="204" t="s">
        <v>444</v>
      </c>
    </row>
    <row r="187" spans="1:3" ht="60" x14ac:dyDescent="0.25">
      <c r="A187" s="211" t="s">
        <v>446</v>
      </c>
      <c r="B187" s="203" t="s">
        <v>447</v>
      </c>
      <c r="C187" s="204" t="s">
        <v>945</v>
      </c>
    </row>
    <row r="188" spans="1:3" x14ac:dyDescent="0.25">
      <c r="A188" s="203" t="s">
        <v>450</v>
      </c>
      <c r="B188" s="203" t="s">
        <v>451</v>
      </c>
      <c r="C188" s="204" t="s">
        <v>450</v>
      </c>
    </row>
    <row r="189" spans="1:3" ht="30" x14ac:dyDescent="0.25">
      <c r="A189" s="203" t="s">
        <v>946</v>
      </c>
      <c r="B189" s="203" t="s">
        <v>947</v>
      </c>
      <c r="C189" s="204" t="s">
        <v>946</v>
      </c>
    </row>
    <row r="190" spans="1:3" ht="30" x14ac:dyDescent="0.25">
      <c r="A190" s="203" t="s">
        <v>454</v>
      </c>
      <c r="B190" s="203" t="s">
        <v>455</v>
      </c>
      <c r="C190" s="204" t="s">
        <v>948</v>
      </c>
    </row>
  </sheetData>
  <mergeCells count="21">
    <mergeCell ref="B65:C65"/>
    <mergeCell ref="B4:C4"/>
    <mergeCell ref="B9:C9"/>
    <mergeCell ref="B13:C13"/>
    <mergeCell ref="B15:C15"/>
    <mergeCell ref="B20:C20"/>
    <mergeCell ref="B23:C23"/>
    <mergeCell ref="B26:C26"/>
    <mergeCell ref="B32:C32"/>
    <mergeCell ref="B37:C37"/>
    <mergeCell ref="B52:C52"/>
    <mergeCell ref="B61:C61"/>
    <mergeCell ref="B126:C126"/>
    <mergeCell ref="B130:C130"/>
    <mergeCell ref="B134:C134"/>
    <mergeCell ref="B73:C73"/>
    <mergeCell ref="B76:C76"/>
    <mergeCell ref="B81:C81"/>
    <mergeCell ref="B90:C90"/>
    <mergeCell ref="B98:C98"/>
    <mergeCell ref="B110:C1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24A78-E8F1-49FE-B4F0-5B19B2645238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4BDC-B3AD-44CF-A7C8-8F5316DD76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b2bf04b-aec7-4d75-be5f-5db20cf5253b">
      <UserInfo>
        <DisplayName>Timothy Van Herzeele</DisplayName>
        <AccountId>66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748557A5B994983C7497E1B8A8AFF" ma:contentTypeVersion="5" ma:contentTypeDescription="Een nieuw document maken." ma:contentTypeScope="" ma:versionID="76844f62e86982bde1b5dbab50c90c89">
  <xsd:schema xmlns:xsd="http://www.w3.org/2001/XMLSchema" xmlns:xs="http://www.w3.org/2001/XMLSchema" xmlns:p="http://schemas.microsoft.com/office/2006/metadata/properties" xmlns:ns2="3d277ada-f442-4cce-a641-a80d4f6303ba" xmlns:ns3="1b2bf04b-aec7-4d75-be5f-5db20cf5253b" targetNamespace="http://schemas.microsoft.com/office/2006/metadata/properties" ma:root="true" ma:fieldsID="2177d9d124c3440734c7bdec78e63007" ns2:_="" ns3:_="">
    <xsd:import namespace="3d277ada-f442-4cce-a641-a80d4f6303ba"/>
    <xsd:import namespace="1b2bf04b-aec7-4d75-be5f-5db20cf52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77ada-f442-4cce-a641-a80d4f6303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f04b-aec7-4d75-be5f-5db20cf52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131AD8-F0D8-4A3A-8458-E26EE9E24807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1b2bf04b-aec7-4d75-be5f-5db20cf5253b"/>
    <ds:schemaRef ds:uri="http://purl.org/dc/dcmitype/"/>
    <ds:schemaRef ds:uri="3d277ada-f442-4cce-a641-a80d4f6303b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9704E3-B50E-4082-8770-A3149E0CA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606231-35EE-46B0-BA42-B6E60FC26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277ada-f442-4cce-a641-a80d4f6303ba"/>
    <ds:schemaRef ds:uri="1b2bf04b-aec7-4d75-be5f-5db20cf52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2021-2024</vt:lpstr>
      <vt:lpstr>Jaaractieplan 2023</vt:lpstr>
      <vt:lpstr>Jaaractieplan 2024</vt:lpstr>
      <vt:lpstr>Analytisch plan</vt:lpstr>
      <vt:lpstr>Blad2</vt:lpstr>
      <vt:lpstr>Blad1</vt:lpstr>
    </vt:vector>
  </TitlesOfParts>
  <Manager/>
  <Company>Bloso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Braeckmans</dc:creator>
  <cp:keywords/>
  <dc:description/>
  <cp:lastModifiedBy>Anneleen Devlaminck</cp:lastModifiedBy>
  <cp:revision/>
  <dcterms:created xsi:type="dcterms:W3CDTF">2016-01-26T09:44:06Z</dcterms:created>
  <dcterms:modified xsi:type="dcterms:W3CDTF">2024-01-19T13:16:41Z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0x010100E54748557A5B994983C7497E1B8A8AFF</vt:lpwstr>
  </property>
  <property fmtid="{D5CDD505-2E9C-101B-9397-08002B2CF9AE}" pid="3" name="MSIP_Label_19540963-e559-4020-8a90-fe8a502c2801_Enabled">
    <vt:lpwstr>true</vt:lpwstr>
  </property>
  <property fmtid="{D5CDD505-2E9C-101B-9397-08002B2CF9AE}" pid="4" name="MSIP_Label_19540963-e559-4020-8a90-fe8a502c2801_SetDate">
    <vt:lpwstr>2021-06-03T16:37:17Z</vt:lpwstr>
  </property>
  <property fmtid="{D5CDD505-2E9C-101B-9397-08002B2CF9AE}" pid="5" name="MSIP_Label_19540963-e559-4020-8a90-fe8a502c2801_Method">
    <vt:lpwstr>Standard</vt:lpwstr>
  </property>
  <property fmtid="{D5CDD505-2E9C-101B-9397-08002B2CF9AE}" pid="6" name="MSIP_Label_19540963-e559-4020-8a90-fe8a502c2801_Name">
    <vt:lpwstr>19540963-e559-4020-8a90-fe8a502c2801</vt:lpwstr>
  </property>
  <property fmtid="{D5CDD505-2E9C-101B-9397-08002B2CF9AE}" pid="7" name="MSIP_Label_19540963-e559-4020-8a90-fe8a502c2801_SiteId">
    <vt:lpwstr>f25493ae-1c98-41d7-8a33-0be75f5fe603</vt:lpwstr>
  </property>
  <property fmtid="{D5CDD505-2E9C-101B-9397-08002B2CF9AE}" pid="8" name="MSIP_Label_19540963-e559-4020-8a90-fe8a502c2801_ActionId">
    <vt:lpwstr>8be2420b-5ba4-4df5-9fe8-4212d98af033</vt:lpwstr>
  </property>
  <property fmtid="{D5CDD505-2E9C-101B-9397-08002B2CF9AE}" pid="9" name="MSIP_Label_19540963-e559-4020-8a90-fe8a502c2801_ContentBits">
    <vt:lpwstr>0</vt:lpwstr>
  </property>
</Properties>
</file>